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5"/>
  </bookViews>
  <sheets>
    <sheet name="BNT 2005" sheetId="1" r:id="rId1"/>
    <sheet name="Prilog 1" sheetId="2" r:id="rId2"/>
    <sheet name="Prilog 2" sheetId="3" r:id="rId3"/>
    <sheet name="Prilog 3" sheetId="4" r:id="rId4"/>
    <sheet name="Prilog 4" sheetId="5" r:id="rId5"/>
    <sheet name="Prilog 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<sst xmlns="http://schemas.openxmlformats.org/spreadsheetml/2006/main" count="520" uniqueCount="285">
  <si>
    <t>BNT</t>
  </si>
  <si>
    <t>Odliv</t>
  </si>
  <si>
    <t>Prilivi</t>
  </si>
  <si>
    <t>RB</t>
  </si>
  <si>
    <t>Opis</t>
  </si>
  <si>
    <t>Proekt</t>
  </si>
  <si>
    <t>Datum</t>
  </si>
  <si>
    <t>Priliv</t>
  </si>
  <si>
    <t>Sostojba</t>
  </si>
  <si>
    <t>DTR 05</t>
  </si>
  <si>
    <t>OTR 05</t>
  </si>
  <si>
    <t>poz</t>
  </si>
  <si>
    <t>Donacii</t>
  </si>
  <si>
    <t xml:space="preserve">Kamata </t>
  </si>
  <si>
    <t>Kamata-korekcija</t>
  </si>
  <si>
    <t>Provizija</t>
  </si>
  <si>
    <t xml:space="preserve">Borografika </t>
  </si>
  <si>
    <t>04/102</t>
  </si>
  <si>
    <t>Koma</t>
  </si>
  <si>
    <t>04/104</t>
  </si>
  <si>
    <t>Media Market</t>
  </si>
  <si>
    <t>ARS Studio</t>
  </si>
  <si>
    <t>04/101</t>
  </si>
  <si>
    <t>Nextsense</t>
  </si>
  <si>
    <t>Siti travel</t>
  </si>
  <si>
    <t>Kamata</t>
  </si>
  <si>
    <t>IK banka - depozit</t>
  </si>
  <si>
    <t>Personalen danok</t>
  </si>
  <si>
    <t>Stop banka Veles</t>
  </si>
  <si>
    <t>Dog za priv rabota</t>
  </si>
  <si>
    <t>Univerzalna inves banka</t>
  </si>
  <si>
    <t>ICGO-osnovna</t>
  </si>
  <si>
    <t>05/201</t>
  </si>
  <si>
    <t>NBRM</t>
  </si>
  <si>
    <t>05/103</t>
  </si>
  <si>
    <t>Otkup na devizi</t>
  </si>
  <si>
    <t>MCMS-GSV</t>
  </si>
  <si>
    <t>MCMS-SMR</t>
  </si>
  <si>
    <t>MCMS</t>
  </si>
  <si>
    <t>Euro-kran</t>
  </si>
  <si>
    <t>05/102</t>
  </si>
  <si>
    <t>Drustvo CSS Zoran</t>
  </si>
  <si>
    <t>Internesnel hotels</t>
  </si>
  <si>
    <t>Apolonija</t>
  </si>
  <si>
    <t>Prilog 3: Pregled na transakcii od smetka za programa BNT vo periodot 01.01-31.12.2005 g.</t>
  </si>
  <si>
    <t>Vkupno</t>
  </si>
  <si>
    <t>drugo</t>
  </si>
  <si>
    <t>Parti</t>
  </si>
  <si>
    <t>kamata</t>
  </si>
  <si>
    <t>prov</t>
  </si>
  <si>
    <t>19/01/2005</t>
  </si>
  <si>
    <t>21/09/05</t>
  </si>
  <si>
    <t>KPMG</t>
  </si>
  <si>
    <t>CITY TRAVEL</t>
  </si>
  <si>
    <t>30/09/05</t>
  </si>
  <si>
    <t>MCMS(namenski)</t>
  </si>
  <si>
    <t>31/10/05</t>
  </si>
  <si>
    <t>Uplata za Master(TB)</t>
  </si>
  <si>
    <t>25/11/05</t>
  </si>
  <si>
    <t>30/11/05</t>
  </si>
  <si>
    <t>14/12/05</t>
  </si>
  <si>
    <t>Admin. Funkcija(TREZ)</t>
  </si>
  <si>
    <t>16/12/05</t>
  </si>
  <si>
    <t>VIZANTIK</t>
  </si>
  <si>
    <t>SI-TOM</t>
  </si>
  <si>
    <t>23/12/05</t>
  </si>
  <si>
    <t>Pers.d (TREZ smet.)</t>
  </si>
  <si>
    <t>24/12/05</t>
  </si>
  <si>
    <t>INTERNATIONAL</t>
  </si>
  <si>
    <t>27/12/05</t>
  </si>
  <si>
    <t>Prov.po doznaka</t>
  </si>
  <si>
    <t>Sojuz na studenti</t>
  </si>
  <si>
    <t>28/12/05</t>
  </si>
  <si>
    <t>29/12/05</t>
  </si>
  <si>
    <t>NEXTSense</t>
  </si>
  <si>
    <t>30/12/05</t>
  </si>
  <si>
    <t>Komercijalna</t>
  </si>
  <si>
    <t>MCMS-Master</t>
  </si>
  <si>
    <t>Broj</t>
  </si>
  <si>
    <t>Dol`i</t>
  </si>
  <si>
    <t>Pobaruva</t>
  </si>
  <si>
    <t>Saldo</t>
  </si>
  <si>
    <t>Kontrastavka</t>
  </si>
  <si>
    <t>Komintent</t>
  </si>
  <si>
    <t>Dogovor za poddr{ka</t>
  </si>
  <si>
    <t>12-330/2</t>
  </si>
  <si>
    <t>05 12 BNT 104</t>
  </si>
  <si>
    <t>OAR</t>
  </si>
  <si>
    <t>12-210/2</t>
  </si>
  <si>
    <t>05 12 BNT 102</t>
  </si>
  <si>
    <t>EHO</t>
  </si>
  <si>
    <t>12-210/5</t>
  </si>
  <si>
    <t>Pokrov</t>
  </si>
  <si>
    <t>F-ra</t>
  </si>
  <si>
    <t>04 12 BNT 101</t>
  </si>
  <si>
    <t>APRODEV</t>
  </si>
  <si>
    <t>12-483/5</t>
  </si>
  <si>
    <t>04 12 BNT 103</t>
  </si>
  <si>
    <t>12-483/10</t>
  </si>
  <si>
    <t>DA</t>
  </si>
  <si>
    <t>12-483/2</t>
  </si>
  <si>
    <t>NIT</t>
  </si>
  <si>
    <t>12-483/9</t>
  </si>
  <si>
    <t>TALDI</t>
  </si>
  <si>
    <t>12-483/6</t>
  </si>
  <si>
    <t>CRNVO</t>
  </si>
  <si>
    <t>operativen trosok</t>
  </si>
  <si>
    <t xml:space="preserve">  Dol`i</t>
  </si>
  <si>
    <t>EUR</t>
  </si>
  <si>
    <t>MKD</t>
  </si>
  <si>
    <t>operativen</t>
  </si>
  <si>
    <t>04 12 BNT 105/05 12 BNT 103</t>
  </si>
  <si>
    <t>EC</t>
  </si>
  <si>
    <t>05 12 BNT 101</t>
  </si>
  <si>
    <t>CA</t>
  </si>
  <si>
    <t xml:space="preserve">Prilog 4: Pregled na transakcii za BNT od devizna smetka 01.01-31.12.2005 godina </t>
  </si>
  <si>
    <t>12/210-12</t>
  </si>
  <si>
    <t>12/210-13</t>
  </si>
  <si>
    <t>12-611/3</t>
  </si>
  <si>
    <t>12-611/5</t>
  </si>
  <si>
    <t>ACSF</t>
  </si>
  <si>
    <t>05 12 BNT 105</t>
  </si>
  <si>
    <t>EWSF</t>
  </si>
  <si>
    <t>Pari~en tek od redovni aktivnosti</t>
  </si>
  <si>
    <t>Primeni donacii</t>
  </si>
  <si>
    <t>Priliv od donacii (+)</t>
  </si>
  <si>
    <t>Dobrotvorni tro{oci</t>
  </si>
  <si>
    <t>Direktni tro{oci (-)</t>
  </si>
  <si>
    <t>Ostanati prihodi</t>
  </si>
  <si>
    <t>Participacija (+)</t>
  </si>
  <si>
    <t>Pari~en tek od rabotewe</t>
  </si>
  <si>
    <t>Dadeni avansi</t>
  </si>
  <si>
    <t>Ostanati pla}awa na rabotnici i dobavuva~i</t>
  </si>
  <si>
    <t>Isplata za Oper,tro{oci (-)</t>
  </si>
  <si>
    <t>Primeni kamati</t>
  </si>
  <si>
    <t>Priliv od kamati (+)</t>
  </si>
  <si>
    <t>Pari~en tek od investicioni aktivnosti</t>
  </si>
  <si>
    <t>Nabavka na osnovni sredstva</t>
  </si>
  <si>
    <t>Proda`ba na osnovni sredstva</t>
  </si>
  <si>
    <t>Pari~en tek od finansiski aktivnosti</t>
  </si>
  <si>
    <t>Dadeni kratkoro~ni krediti</t>
  </si>
  <si>
    <t>Plasmani vo banka</t>
  </si>
  <si>
    <t>Dadeni pozajmici (-)</t>
  </si>
  <si>
    <t>Primeni kratkoro~ni krediti</t>
  </si>
  <si>
    <t>Stanbeni krediti za rabotnici</t>
  </si>
  <si>
    <t>Vrateni plasmani vo banka</t>
  </si>
  <si>
    <t>Primeni pozajmici (+)</t>
  </si>
  <si>
    <t>Neto zgolemuvawe na pari~nite sredstva</t>
  </si>
  <si>
    <t>Pari~ni sredstva na po~etok na godinata</t>
  </si>
  <si>
    <t xml:space="preserve">Pari~ni sredstva na krajot od godinata </t>
  </si>
  <si>
    <t xml:space="preserve">Prilog 2: Izve{taj za pari~niot tek na smetkata za programata BNT </t>
  </si>
  <si>
    <t xml:space="preserve">Izve{taj za vnatre{no usoglasuvawe na pari~en tek </t>
  </si>
  <si>
    <t>Tabela 1: Sporedba na prihodi i prilivi</t>
  </si>
  <si>
    <t>Programa BNT</t>
  </si>
  <si>
    <t>Zab.</t>
  </si>
  <si>
    <t>Prihodi</t>
  </si>
  <si>
    <t>Razlika</t>
  </si>
  <si>
    <t>DCA / DANIDA</t>
  </si>
  <si>
    <t>ICCO</t>
  </si>
  <si>
    <t>Kamati</t>
  </si>
  <si>
    <t>Tabela 2: Sporedba na rashodi i odlivi</t>
  </si>
  <si>
    <t>Rashodi</t>
  </si>
  <si>
    <t>Odlivi</t>
  </si>
  <si>
    <t>Direktni tro{oci</t>
  </si>
  <si>
    <t>Operativni tro{oci</t>
  </si>
  <si>
    <t>Indirektni tro{oci</t>
  </si>
  <si>
    <t>Vkupno rashodi</t>
  </si>
  <si>
    <t>Pasivni vremenski razgrani~uvawa (PVR)</t>
  </si>
  <si>
    <t xml:space="preserve">Obvrski kon dobavuva~i </t>
  </si>
  <si>
    <t>Odlivi za direktni tro{oci na BNT od drugi smetki</t>
  </si>
  <si>
    <t xml:space="preserve"> - od devizna smetka:</t>
  </si>
  <si>
    <t xml:space="preserve"> - od redovna smetka</t>
  </si>
  <si>
    <t>Tabela 4: Pozajmici, zaemi i avansi</t>
  </si>
  <si>
    <t>Dadeni</t>
  </si>
  <si>
    <t>Primeni</t>
  </si>
  <si>
    <t>Pozajmici</t>
  </si>
  <si>
    <t>Zaemi</t>
  </si>
  <si>
    <t>Avansi</t>
  </si>
  <si>
    <t xml:space="preserve">Vkupno </t>
  </si>
  <si>
    <t>Tabela 5: Razliki</t>
  </si>
  <si>
    <t>Razlika za prenos me|u prihodi i prilivi</t>
  </si>
  <si>
    <t>Razlika za prenos po odnos na direktni tro{oci</t>
  </si>
  <si>
    <t>Razlika za prenos po osnov na operativni tro{oci</t>
  </si>
  <si>
    <t>Razlika za prenos po osnov na indirektni tro{oci</t>
  </si>
  <si>
    <t>Razlika za prenos po osnov na pozajmici, zaemi i avansi</t>
  </si>
  <si>
    <t>Korekcija po osnov na pove}e presmetani tro{oci</t>
  </si>
  <si>
    <t>Vkupno za prenos od smetka na BNT</t>
  </si>
  <si>
    <t>Sa{o Klekovski, Izvr{en direktor</t>
  </si>
  <si>
    <t xml:space="preserve">                       Planned </t>
  </si>
  <si>
    <t xml:space="preserve">                      Realized</t>
  </si>
  <si>
    <t xml:space="preserve">Project no. </t>
  </si>
  <si>
    <t xml:space="preserve"> EUR </t>
  </si>
  <si>
    <t>INCOME</t>
  </si>
  <si>
    <t>1. ICCO</t>
  </si>
  <si>
    <t xml:space="preserve">2. DCA </t>
  </si>
  <si>
    <t xml:space="preserve">3. Partners and others </t>
  </si>
  <si>
    <t xml:space="preserve">   3.1. NCA</t>
  </si>
  <si>
    <t xml:space="preserve">   3.2. CA</t>
  </si>
  <si>
    <t>Total Income</t>
  </si>
  <si>
    <t>DIRECT COSTS</t>
  </si>
  <si>
    <t>1. Coordination</t>
  </si>
  <si>
    <t>1.1. Steering Group meeting*</t>
  </si>
  <si>
    <t>1.2. Core Group meeting</t>
  </si>
  <si>
    <t>Total Coordination</t>
  </si>
  <si>
    <t>2. Capacity-building</t>
  </si>
  <si>
    <t>Subtotal 2.1.</t>
  </si>
  <si>
    <t>Subtotal 2.2.</t>
  </si>
  <si>
    <t>2.4. Exposure visits</t>
  </si>
  <si>
    <t>Consortium</t>
  </si>
  <si>
    <t xml:space="preserve">Subtotal 2.4. </t>
  </si>
  <si>
    <t>2.5. Workshops</t>
  </si>
  <si>
    <t>05 12 BNT 103**</t>
  </si>
  <si>
    <t>Subtotal 2.5.</t>
  </si>
  <si>
    <t xml:space="preserve">Total Capacity-building </t>
  </si>
  <si>
    <t>3. Information-sharing</t>
  </si>
  <si>
    <t>3.1. Programme promotion</t>
  </si>
  <si>
    <t>3.3. Balkan Civic Practices</t>
  </si>
  <si>
    <t>05 12 BNT 201</t>
  </si>
  <si>
    <t>Subtotal 3.3.</t>
  </si>
  <si>
    <t xml:space="preserve">Total Information-sharing </t>
  </si>
  <si>
    <t>TOTAL DIRECT COSTS</t>
  </si>
  <si>
    <t xml:space="preserve"> Operational Costs</t>
  </si>
  <si>
    <t>Indirect Costs</t>
  </si>
  <si>
    <t>TOTAL INDIRECT COSTS</t>
  </si>
  <si>
    <t xml:space="preserve">Grand Total </t>
  </si>
  <si>
    <t>Balance from previous year</t>
  </si>
  <si>
    <t>BALANCE</t>
  </si>
  <si>
    <t>* cost were payed directly by partner organizations</t>
  </si>
  <si>
    <t>** only direct project costs are calculated here, while indirect costs are part of the operational costs</t>
  </si>
  <si>
    <t>Planned</t>
  </si>
  <si>
    <t>Realized</t>
  </si>
  <si>
    <t>Projects</t>
  </si>
  <si>
    <t>05 12 BNT 103</t>
  </si>
  <si>
    <t>Financial Periodic Report BNT January-December 2005</t>
  </si>
  <si>
    <t xml:space="preserve">   3.4. APRODEV</t>
  </si>
  <si>
    <t xml:space="preserve">  05 12 BNT 101**</t>
  </si>
  <si>
    <t>1 EUR = 61,1779 MKD  (31.12.2005)</t>
  </si>
  <si>
    <t>1 EUR = 61,1779 MKD  (Exchange rate 31 December 2005)</t>
  </si>
  <si>
    <t xml:space="preserve">2.1. Trainings*** </t>
  </si>
  <si>
    <t>WG on diaconal practices</t>
  </si>
  <si>
    <t>**** budget consist of balance 2004 and planned budget 2005</t>
  </si>
  <si>
    <t>2.2. Exchange visits***</t>
  </si>
  <si>
    <t>exchange visit PF-PY</t>
  </si>
  <si>
    <t xml:space="preserve">2.3. Backstoping/coaching*** </t>
  </si>
  <si>
    <t>APRODEV General Conference</t>
  </si>
  <si>
    <t>WG on decentralization</t>
  </si>
  <si>
    <t xml:space="preserve">3.2. Web-page and related activities </t>
  </si>
  <si>
    <t>APRODEV partner cost-share</t>
  </si>
  <si>
    <t>publication Demistifiction of EU</t>
  </si>
  <si>
    <t xml:space="preserve">2.6. Small project funds-DCA </t>
  </si>
  <si>
    <t>Devizni prilivi za BNT 2005</t>
  </si>
  <si>
    <t xml:space="preserve">   3.3. EC Skopje</t>
  </si>
  <si>
    <t>training on mobilization of resources-OAR</t>
  </si>
  <si>
    <t>training on mobilization of resources-CA</t>
  </si>
  <si>
    <t>Prilog 1: Izve{taj za pari~niot tek na programata BNT 2005</t>
  </si>
  <si>
    <t>za programata BNT za 2005 godina</t>
  </si>
  <si>
    <t>Pregled na obvrski:</t>
  </si>
  <si>
    <t xml:space="preserve">APRODEV </t>
  </si>
  <si>
    <t>04/103</t>
  </si>
  <si>
    <t>NCA</t>
  </si>
  <si>
    <t>Christian Aid</t>
  </si>
  <si>
    <t>Evropska Komisija Skopje</t>
  </si>
  <si>
    <t>Tabela 3: Usoglasuvawe so Godi{en izve{taj na MCMS za 2005 godina</t>
  </si>
  <si>
    <t>Usoglasena sostojba</t>
  </si>
  <si>
    <t>BNT sm.</t>
  </si>
  <si>
    <t>Devizna</t>
  </si>
  <si>
    <t>Redovna</t>
  </si>
  <si>
    <t>Vk.ispl.</t>
  </si>
  <si>
    <t>Obvrski</t>
  </si>
  <si>
    <t>PVR*</t>
  </si>
  <si>
    <t>Vk.rash.</t>
  </si>
  <si>
    <t>God.iz.</t>
  </si>
  <si>
    <t xml:space="preserve">Direktni </t>
  </si>
  <si>
    <t xml:space="preserve">Operativni </t>
  </si>
  <si>
    <t>05/101</t>
  </si>
  <si>
    <t>05/104</t>
  </si>
  <si>
    <t>05/105</t>
  </si>
  <si>
    <t>Vonredni</t>
  </si>
  <si>
    <t xml:space="preserve">Skopje, 13.03.2006 g.     </t>
  </si>
  <si>
    <t>Tawa Hafner Ademi, Sorabotnik na proekti BNT</t>
  </si>
  <si>
    <t>Aleksandar Krzalovski, Program koordinator</t>
  </si>
  <si>
    <t>Milkan Miova, v.d. Rakovoditel na AFO</t>
  </si>
  <si>
    <t>Br. 12-67/5-2006</t>
  </si>
  <si>
    <t>4. Extraordinary</t>
  </si>
  <si>
    <t>5. Interests</t>
  </si>
</sst>
</file>

<file path=xl/styles.xml><?xml version="1.0" encoding="utf-8"?>
<styleSheet xmlns="http://schemas.openxmlformats.org/spreadsheetml/2006/main">
  <numFmts count="3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/mm/yyyy;@"/>
    <numFmt numFmtId="174" formatCode="#,##0.0\ _д_е_н_."/>
    <numFmt numFmtId="175" formatCode="#,##0.000_);\(#,##0.000\)"/>
    <numFmt numFmtId="176" formatCode="[$-409]dddd\,\ mmmm\ dd\,\ yyyy"/>
    <numFmt numFmtId="177" formatCode="d/m/yy;@"/>
    <numFmt numFmtId="178" formatCode="dd/mm/yy;@"/>
    <numFmt numFmtId="179" formatCode="d\.m\.yy;@"/>
    <numFmt numFmtId="180" formatCode="[$-42F]dddd\,\ dd\ mmmm\ yyyy"/>
    <numFmt numFmtId="181" formatCode="#,##0.00\ _д_е_н_.;[Red]#,##0.00\ _д_е_н_."/>
    <numFmt numFmtId="182" formatCode="0.0"/>
    <numFmt numFmtId="183" formatCode="_-* #,##0.00_-;\-* #,##0.00_-;_-* &quot;-&quot;??_-;_-@_-"/>
    <numFmt numFmtId="184" formatCode="#,##0.00_ ;\-#,##0.00\ "/>
    <numFmt numFmtId="185" formatCode="#,##0\ _д_е_н_."/>
    <numFmt numFmtId="186" formatCode="#,##0.00\ _д_е_н_."/>
    <numFmt numFmtId="187" formatCode="#,##0_ ;[Red]\-#,##0\ "/>
    <numFmt numFmtId="188" formatCode="0.0000"/>
    <numFmt numFmtId="189" formatCode="#,##0.00\ &quot;ден.&quot;"/>
  </numFmts>
  <fonts count="20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8"/>
      <name val="Arial Narrow"/>
      <family val="2"/>
    </font>
    <font>
      <strike/>
      <sz val="8"/>
      <name val="Arial Narrow"/>
      <family val="2"/>
    </font>
    <font>
      <sz val="8"/>
      <name val="Arial"/>
      <family val="0"/>
    </font>
    <font>
      <sz val="8"/>
      <color indexed="8"/>
      <name val="Arial Narrow"/>
      <family val="2"/>
    </font>
    <font>
      <b/>
      <sz val="11"/>
      <name val="MakCirT"/>
      <family val="1"/>
    </font>
    <font>
      <b/>
      <sz val="10"/>
      <name val="Macedonian Helv"/>
      <family val="2"/>
    </font>
    <font>
      <sz val="10"/>
      <name val="Macedonian Helv"/>
      <family val="2"/>
    </font>
    <font>
      <b/>
      <sz val="10"/>
      <color indexed="16"/>
      <name val="Macedonian Helv"/>
      <family val="2"/>
    </font>
    <font>
      <sz val="9"/>
      <name val="Macedonian Helv"/>
      <family val="2"/>
    </font>
    <font>
      <b/>
      <sz val="10"/>
      <color indexed="8"/>
      <name val="Macedonian Helv"/>
      <family val="2"/>
    </font>
    <font>
      <sz val="10"/>
      <color indexed="8"/>
      <name val="Macedonian Helv"/>
      <family val="2"/>
    </font>
    <font>
      <sz val="10"/>
      <color indexed="8"/>
      <name val="MS Sans Serif"/>
      <family val="0"/>
    </font>
    <font>
      <u val="single"/>
      <sz val="8"/>
      <name val="Macedonian Helv"/>
      <family val="2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b/>
      <i/>
      <sz val="7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75" fontId="2" fillId="0" borderId="1" xfId="0" applyNumberFormat="1" applyFont="1" applyBorder="1" applyAlignment="1">
      <alignment horizontal="center"/>
    </xf>
    <xf numFmtId="172" fontId="2" fillId="0" borderId="1" xfId="15" applyNumberFormat="1" applyFont="1" applyBorder="1" applyAlignment="1">
      <alignment horizontal="right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right" vertical="center"/>
    </xf>
    <xf numFmtId="178" fontId="2" fillId="4" borderId="0" xfId="0" applyNumberFormat="1" applyFont="1" applyFill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/>
    </xf>
    <xf numFmtId="178" fontId="2" fillId="0" borderId="1" xfId="0" applyNumberFormat="1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/>
    </xf>
    <xf numFmtId="178" fontId="2" fillId="5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72" fontId="2" fillId="2" borderId="1" xfId="15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72" fontId="1" fillId="6" borderId="1" xfId="15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3" fontId="2" fillId="0" borderId="1" xfId="15" applyFont="1" applyFill="1" applyBorder="1" applyAlignment="1">
      <alignment/>
    </xf>
    <xf numFmtId="4" fontId="2" fillId="0" borderId="1" xfId="15" applyNumberFormat="1" applyFont="1" applyFill="1" applyBorder="1" applyAlignment="1">
      <alignment/>
    </xf>
    <xf numFmtId="43" fontId="2" fillId="0" borderId="1" xfId="15" applyFont="1" applyBorder="1" applyAlignment="1">
      <alignment/>
    </xf>
    <xf numFmtId="4" fontId="2" fillId="0" borderId="1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8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3" fontId="1" fillId="0" borderId="4" xfId="0" applyNumberFormat="1" applyFont="1" applyBorder="1" applyAlignment="1">
      <alignment/>
    </xf>
    <xf numFmtId="4" fontId="2" fillId="0" borderId="4" xfId="15" applyNumberFormat="1" applyFont="1" applyFill="1" applyBorder="1" applyAlignment="1">
      <alignment/>
    </xf>
    <xf numFmtId="183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2" fillId="0" borderId="1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2" fillId="0" borderId="1" xfId="15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184" fontId="9" fillId="0" borderId="1" xfId="15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84" fontId="8" fillId="0" borderId="1" xfId="15" applyNumberFormat="1" applyFont="1" applyBorder="1" applyAlignment="1">
      <alignment horizontal="right" vertical="center"/>
    </xf>
    <xf numFmtId="0" fontId="9" fillId="0" borderId="1" xfId="0" applyFont="1" applyBorder="1" applyAlignment="1">
      <alignment/>
    </xf>
    <xf numFmtId="184" fontId="9" fillId="0" borderId="1" xfId="15" applyNumberFormat="1" applyFont="1" applyBorder="1" applyAlignment="1">
      <alignment/>
    </xf>
    <xf numFmtId="184" fontId="8" fillId="0" borderId="1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9" fillId="0" borderId="1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1" xfId="0" applyFont="1" applyBorder="1" applyAlignment="1">
      <alignment/>
    </xf>
    <xf numFmtId="3" fontId="13" fillId="0" borderId="1" xfId="19" applyNumberFormat="1" applyFont="1" applyFill="1" applyBorder="1" applyAlignment="1">
      <alignment horizontal="right" vertical="top" wrapText="1"/>
      <protection/>
    </xf>
    <xf numFmtId="3" fontId="9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8" fillId="0" borderId="1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2" fillId="0" borderId="6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6" xfId="0" applyFont="1" applyBorder="1" applyAlignment="1">
      <alignment horizontal="right"/>
    </xf>
    <xf numFmtId="172" fontId="2" fillId="4" borderId="0" xfId="0" applyNumberFormat="1" applyFont="1" applyFill="1" applyAlignment="1">
      <alignment/>
    </xf>
    <xf numFmtId="172" fontId="2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center" vertical="center"/>
    </xf>
    <xf numFmtId="172" fontId="2" fillId="0" borderId="1" xfId="15" applyNumberFormat="1" applyFont="1" applyFill="1" applyBorder="1" applyAlignment="1">
      <alignment horizontal="right"/>
    </xf>
    <xf numFmtId="172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1" fillId="6" borderId="1" xfId="15" applyNumberFormat="1" applyFont="1" applyFill="1" applyBorder="1" applyAlignment="1">
      <alignment/>
    </xf>
    <xf numFmtId="172" fontId="1" fillId="0" borderId="3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3" fillId="0" borderId="1" xfId="0" applyNumberFormat="1" applyFont="1" applyFill="1" applyBorder="1" applyAlignment="1">
      <alignment horizontal="right" vertical="center"/>
    </xf>
    <xf numFmtId="172" fontId="2" fillId="0" borderId="1" xfId="15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172" fontId="1" fillId="6" borderId="1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172" fontId="1" fillId="2" borderId="1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center"/>
    </xf>
    <xf numFmtId="172" fontId="1" fillId="6" borderId="1" xfId="15" applyNumberFormat="1" applyFont="1" applyFill="1" applyBorder="1" applyAlignment="1">
      <alignment horizontal="right"/>
    </xf>
    <xf numFmtId="172" fontId="1" fillId="2" borderId="1" xfId="15" applyNumberFormat="1" applyFont="1" applyFill="1" applyBorder="1" applyAlignment="1">
      <alignment horizontal="right"/>
    </xf>
    <xf numFmtId="172" fontId="2" fillId="2" borderId="1" xfId="0" applyNumberFormat="1" applyFont="1" applyFill="1" applyBorder="1" applyAlignment="1">
      <alignment horizontal="right" vertical="center"/>
    </xf>
    <xf numFmtId="172" fontId="2" fillId="2" borderId="1" xfId="0" applyNumberFormat="1" applyFont="1" applyFill="1" applyBorder="1" applyAlignment="1">
      <alignment/>
    </xf>
    <xf numFmtId="172" fontId="1" fillId="0" borderId="1" xfId="15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72" fontId="6" fillId="0" borderId="1" xfId="15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15" fillId="0" borderId="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85" fontId="16" fillId="0" borderId="0" xfId="0" applyNumberFormat="1" applyFont="1" applyAlignment="1">
      <alignment/>
    </xf>
    <xf numFmtId="185" fontId="16" fillId="4" borderId="11" xfId="0" applyNumberFormat="1" applyFont="1" applyFill="1" applyBorder="1" applyAlignment="1">
      <alignment/>
    </xf>
    <xf numFmtId="185" fontId="17" fillId="4" borderId="12" xfId="0" applyNumberFormat="1" applyFont="1" applyFill="1" applyBorder="1" applyAlignment="1">
      <alignment horizontal="center"/>
    </xf>
    <xf numFmtId="185" fontId="17" fillId="4" borderId="11" xfId="0" applyNumberFormat="1" applyFont="1" applyFill="1" applyBorder="1" applyAlignment="1">
      <alignment horizontal="center"/>
    </xf>
    <xf numFmtId="185" fontId="17" fillId="4" borderId="13" xfId="0" applyNumberFormat="1" applyFont="1" applyFill="1" applyBorder="1" applyAlignment="1">
      <alignment horizontal="center"/>
    </xf>
    <xf numFmtId="185" fontId="17" fillId="4" borderId="14" xfId="0" applyNumberFormat="1" applyFont="1" applyFill="1" applyBorder="1" applyAlignment="1">
      <alignment horizontal="center"/>
    </xf>
    <xf numFmtId="185" fontId="17" fillId="4" borderId="15" xfId="0" applyNumberFormat="1" applyFont="1" applyFill="1" applyBorder="1" applyAlignment="1">
      <alignment horizontal="center"/>
    </xf>
    <xf numFmtId="185" fontId="17" fillId="0" borderId="4" xfId="0" applyNumberFormat="1" applyFont="1" applyBorder="1" applyAlignment="1">
      <alignment/>
    </xf>
    <xf numFmtId="185" fontId="17" fillId="0" borderId="16" xfId="0" applyNumberFormat="1" applyFont="1" applyBorder="1" applyAlignment="1">
      <alignment horizontal="center"/>
    </xf>
    <xf numFmtId="185" fontId="16" fillId="0" borderId="16" xfId="0" applyNumberFormat="1" applyFont="1" applyBorder="1" applyAlignment="1">
      <alignment horizontal="center"/>
    </xf>
    <xf numFmtId="185" fontId="16" fillId="0" borderId="4" xfId="0" applyNumberFormat="1" applyFont="1" applyBorder="1" applyAlignment="1">
      <alignment horizontal="center"/>
    </xf>
    <xf numFmtId="185" fontId="16" fillId="0" borderId="4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/>
    </xf>
    <xf numFmtId="185" fontId="16" fillId="0" borderId="1" xfId="0" applyNumberFormat="1" applyFont="1" applyBorder="1" applyAlignment="1">
      <alignment/>
    </xf>
    <xf numFmtId="185" fontId="16" fillId="0" borderId="3" xfId="0" applyNumberFormat="1" applyFont="1" applyBorder="1" applyAlignment="1">
      <alignment horizontal="center"/>
    </xf>
    <xf numFmtId="185" fontId="16" fillId="0" borderId="1" xfId="0" applyNumberFormat="1" applyFont="1" applyBorder="1" applyAlignment="1">
      <alignment horizontal="center"/>
    </xf>
    <xf numFmtId="185" fontId="16" fillId="0" borderId="1" xfId="0" applyNumberFormat="1" applyFont="1" applyBorder="1" applyAlignment="1">
      <alignment horizontal="right"/>
    </xf>
    <xf numFmtId="185" fontId="16" fillId="0" borderId="1" xfId="0" applyNumberFormat="1" applyFont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85" fontId="18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85" fontId="16" fillId="0" borderId="1" xfId="0" applyNumberFormat="1" applyFont="1" applyFill="1" applyBorder="1" applyAlignment="1">
      <alignment horizontal="center"/>
    </xf>
    <xf numFmtId="185" fontId="16" fillId="0" borderId="1" xfId="0" applyNumberFormat="1" applyFont="1" applyFill="1" applyBorder="1" applyAlignment="1">
      <alignment/>
    </xf>
    <xf numFmtId="185" fontId="16" fillId="0" borderId="3" xfId="0" applyNumberFormat="1" applyFont="1" applyFill="1" applyBorder="1" applyAlignment="1">
      <alignment horizontal="center"/>
    </xf>
    <xf numFmtId="187" fontId="16" fillId="0" borderId="1" xfId="0" applyNumberFormat="1" applyFont="1" applyBorder="1" applyAlignment="1">
      <alignment horizontal="center"/>
    </xf>
    <xf numFmtId="185" fontId="17" fillId="7" borderId="1" xfId="0" applyNumberFormat="1" applyFont="1" applyFill="1" applyBorder="1" applyAlignment="1">
      <alignment horizontal="right"/>
    </xf>
    <xf numFmtId="185" fontId="17" fillId="7" borderId="3" xfId="0" applyNumberFormat="1" applyFont="1" applyFill="1" applyBorder="1" applyAlignment="1">
      <alignment horizontal="center"/>
    </xf>
    <xf numFmtId="185" fontId="17" fillId="7" borderId="1" xfId="0" applyNumberFormat="1" applyFont="1" applyFill="1" applyBorder="1" applyAlignment="1">
      <alignment horizontal="center"/>
    </xf>
    <xf numFmtId="185" fontId="16" fillId="0" borderId="0" xfId="0" applyNumberFormat="1" applyFont="1" applyFill="1" applyBorder="1" applyAlignment="1">
      <alignment/>
    </xf>
    <xf numFmtId="185" fontId="16" fillId="0" borderId="0" xfId="0" applyNumberFormat="1" applyFont="1" applyFill="1" applyAlignment="1">
      <alignment/>
    </xf>
    <xf numFmtId="185" fontId="17" fillId="0" borderId="1" xfId="0" applyNumberFormat="1" applyFont="1" applyBorder="1" applyAlignment="1">
      <alignment horizontal="left"/>
    </xf>
    <xf numFmtId="185" fontId="17" fillId="0" borderId="3" xfId="0" applyNumberFormat="1" applyFont="1" applyBorder="1" applyAlignment="1">
      <alignment horizontal="center"/>
    </xf>
    <xf numFmtId="185" fontId="17" fillId="6" borderId="1" xfId="0" applyNumberFormat="1" applyFont="1" applyFill="1" applyBorder="1" applyAlignment="1">
      <alignment horizontal="left"/>
    </xf>
    <xf numFmtId="185" fontId="17" fillId="6" borderId="1" xfId="0" applyNumberFormat="1" applyFont="1" applyFill="1" applyBorder="1" applyAlignment="1">
      <alignment horizontal="center"/>
    </xf>
    <xf numFmtId="185" fontId="16" fillId="6" borderId="4" xfId="0" applyNumberFormat="1" applyFont="1" applyFill="1" applyBorder="1" applyAlignment="1">
      <alignment horizontal="left"/>
    </xf>
    <xf numFmtId="185" fontId="16" fillId="6" borderId="16" xfId="0" applyNumberFormat="1" applyFont="1" applyFill="1" applyBorder="1" applyAlignment="1">
      <alignment horizontal="center"/>
    </xf>
    <xf numFmtId="185" fontId="16" fillId="6" borderId="4" xfId="0" applyNumberFormat="1" applyFont="1" applyFill="1" applyBorder="1" applyAlignment="1">
      <alignment horizontal="center"/>
    </xf>
    <xf numFmtId="185" fontId="16" fillId="6" borderId="0" xfId="0" applyNumberFormat="1" applyFont="1" applyFill="1" applyBorder="1" applyAlignment="1">
      <alignment/>
    </xf>
    <xf numFmtId="185" fontId="16" fillId="6" borderId="0" xfId="0" applyNumberFormat="1" applyFont="1" applyFill="1" applyAlignment="1">
      <alignment/>
    </xf>
    <xf numFmtId="185" fontId="19" fillId="4" borderId="4" xfId="0" applyNumberFormat="1" applyFont="1" applyFill="1" applyBorder="1" applyAlignment="1">
      <alignment horizontal="right"/>
    </xf>
    <xf numFmtId="185" fontId="19" fillId="4" borderId="16" xfId="0" applyNumberFormat="1" applyFont="1" applyFill="1" applyBorder="1" applyAlignment="1">
      <alignment horizontal="center"/>
    </xf>
    <xf numFmtId="185" fontId="19" fillId="4" borderId="1" xfId="0" applyNumberFormat="1" applyFont="1" applyFill="1" applyBorder="1" applyAlignment="1">
      <alignment horizontal="center"/>
    </xf>
    <xf numFmtId="185" fontId="19" fillId="4" borderId="4" xfId="0" applyNumberFormat="1" applyFont="1" applyFill="1" applyBorder="1" applyAlignment="1">
      <alignment horizontal="center"/>
    </xf>
    <xf numFmtId="185" fontId="19" fillId="4" borderId="1" xfId="0" applyNumberFormat="1" applyFont="1" applyFill="1" applyBorder="1" applyAlignment="1">
      <alignment horizontal="right"/>
    </xf>
    <xf numFmtId="185" fontId="17" fillId="0" borderId="1" xfId="0" applyNumberFormat="1" applyFont="1" applyBorder="1" applyAlignment="1">
      <alignment/>
    </xf>
    <xf numFmtId="185" fontId="18" fillId="6" borderId="0" xfId="0" applyNumberFormat="1" applyFont="1" applyFill="1" applyBorder="1" applyAlignment="1">
      <alignment/>
    </xf>
    <xf numFmtId="185" fontId="18" fillId="6" borderId="0" xfId="0" applyNumberFormat="1" applyFont="1" applyFill="1" applyAlignment="1">
      <alignment/>
    </xf>
    <xf numFmtId="185" fontId="16" fillId="0" borderId="1" xfId="0" applyNumberFormat="1" applyFont="1" applyFill="1" applyBorder="1" applyAlignment="1">
      <alignment horizontal="right"/>
    </xf>
    <xf numFmtId="185" fontId="16" fillId="0" borderId="4" xfId="0" applyNumberFormat="1" applyFont="1" applyFill="1" applyBorder="1" applyAlignment="1">
      <alignment horizontal="center"/>
    </xf>
    <xf numFmtId="185" fontId="16" fillId="0" borderId="4" xfId="0" applyNumberFormat="1" applyFont="1" applyFill="1" applyBorder="1" applyAlignment="1">
      <alignment horizontal="right"/>
    </xf>
    <xf numFmtId="185" fontId="18" fillId="4" borderId="1" xfId="0" applyNumberFormat="1" applyFont="1" applyFill="1" applyBorder="1" applyAlignment="1">
      <alignment horizontal="right"/>
    </xf>
    <xf numFmtId="185" fontId="18" fillId="4" borderId="3" xfId="0" applyNumberFormat="1" applyFont="1" applyFill="1" applyBorder="1" applyAlignment="1">
      <alignment horizontal="center"/>
    </xf>
    <xf numFmtId="185" fontId="18" fillId="4" borderId="1" xfId="0" applyNumberFormat="1" applyFont="1" applyFill="1" applyBorder="1" applyAlignment="1">
      <alignment horizontal="center"/>
    </xf>
    <xf numFmtId="185" fontId="18" fillId="4" borderId="4" xfId="0" applyNumberFormat="1" applyFont="1" applyFill="1" applyBorder="1" applyAlignment="1">
      <alignment horizontal="center"/>
    </xf>
    <xf numFmtId="3" fontId="18" fillId="4" borderId="4" xfId="0" applyNumberFormat="1" applyFont="1" applyFill="1" applyBorder="1" applyAlignment="1">
      <alignment horizontal="center"/>
    </xf>
    <xf numFmtId="185" fontId="16" fillId="6" borderId="1" xfId="0" applyNumberFormat="1" applyFont="1" applyFill="1" applyBorder="1" applyAlignment="1">
      <alignment/>
    </xf>
    <xf numFmtId="185" fontId="16" fillId="6" borderId="3" xfId="0" applyNumberFormat="1" applyFont="1" applyFill="1" applyBorder="1" applyAlignment="1">
      <alignment horizontal="center"/>
    </xf>
    <xf numFmtId="185" fontId="16" fillId="6" borderId="1" xfId="0" applyNumberFormat="1" applyFont="1" applyFill="1" applyBorder="1" applyAlignment="1">
      <alignment horizontal="right"/>
    </xf>
    <xf numFmtId="185" fontId="16" fillId="4" borderId="4" xfId="0" applyNumberFormat="1" applyFont="1" applyFill="1" applyBorder="1" applyAlignment="1">
      <alignment horizontal="center"/>
    </xf>
    <xf numFmtId="185" fontId="16" fillId="6" borderId="1" xfId="0" applyNumberFormat="1" applyFont="1" applyFill="1" applyBorder="1" applyAlignment="1">
      <alignment horizontal="center"/>
    </xf>
    <xf numFmtId="185" fontId="16" fillId="6" borderId="4" xfId="0" applyNumberFormat="1" applyFont="1" applyFill="1" applyBorder="1" applyAlignment="1">
      <alignment horizontal="right"/>
    </xf>
    <xf numFmtId="185" fontId="18" fillId="4" borderId="4" xfId="0" applyNumberFormat="1" applyFont="1" applyFill="1" applyBorder="1" applyAlignment="1">
      <alignment horizontal="right"/>
    </xf>
    <xf numFmtId="185" fontId="18" fillId="4" borderId="16" xfId="0" applyNumberFormat="1" applyFont="1" applyFill="1" applyBorder="1" applyAlignment="1">
      <alignment horizontal="center"/>
    </xf>
    <xf numFmtId="185" fontId="16" fillId="4" borderId="1" xfId="0" applyNumberFormat="1" applyFont="1" applyFill="1" applyBorder="1" applyAlignment="1">
      <alignment horizontal="right"/>
    </xf>
    <xf numFmtId="185" fontId="16" fillId="0" borderId="4" xfId="0" applyNumberFormat="1" applyFont="1" applyFill="1" applyBorder="1" applyAlignment="1">
      <alignment horizontal="left"/>
    </xf>
    <xf numFmtId="185" fontId="16" fillId="0" borderId="16" xfId="0" applyNumberFormat="1" applyFont="1" applyFill="1" applyBorder="1" applyAlignment="1">
      <alignment horizontal="center"/>
    </xf>
    <xf numFmtId="185" fontId="17" fillId="4" borderId="3" xfId="0" applyNumberFormat="1" applyFont="1" applyFill="1" applyBorder="1" applyAlignment="1">
      <alignment horizontal="center"/>
    </xf>
    <xf numFmtId="185" fontId="17" fillId="4" borderId="16" xfId="0" applyNumberFormat="1" applyFont="1" applyFill="1" applyBorder="1" applyAlignment="1">
      <alignment horizontal="center"/>
    </xf>
    <xf numFmtId="185" fontId="17" fillId="4" borderId="4" xfId="0" applyNumberFormat="1" applyFont="1" applyFill="1" applyBorder="1" applyAlignment="1">
      <alignment horizontal="center"/>
    </xf>
    <xf numFmtId="185" fontId="17" fillId="4" borderId="4" xfId="0" applyNumberFormat="1" applyFont="1" applyFill="1" applyBorder="1" applyAlignment="1">
      <alignment horizontal="right"/>
    </xf>
    <xf numFmtId="185" fontId="16" fillId="6" borderId="1" xfId="0" applyNumberFormat="1" applyFont="1" applyFill="1" applyBorder="1" applyAlignment="1">
      <alignment horizontal="left" vertical="justify" wrapText="1"/>
    </xf>
    <xf numFmtId="185" fontId="16" fillId="6" borderId="3" xfId="0" applyNumberFormat="1" applyFont="1" applyFill="1" applyBorder="1" applyAlignment="1">
      <alignment horizontal="center" vertical="justify" wrapText="1"/>
    </xf>
    <xf numFmtId="185" fontId="16" fillId="0" borderId="3" xfId="0" applyNumberFormat="1" applyFont="1" applyFill="1" applyBorder="1" applyAlignment="1">
      <alignment horizontal="center" vertical="justify"/>
    </xf>
    <xf numFmtId="185" fontId="16" fillId="0" borderId="1" xfId="0" applyNumberFormat="1" applyFont="1" applyBorder="1" applyAlignment="1">
      <alignment horizontal="center" vertical="justify"/>
    </xf>
    <xf numFmtId="185" fontId="16" fillId="0" borderId="4" xfId="0" applyNumberFormat="1" applyFont="1" applyFill="1" applyBorder="1" applyAlignment="1">
      <alignment horizontal="center" vertical="justify"/>
    </xf>
    <xf numFmtId="185" fontId="16" fillId="0" borderId="0" xfId="0" applyNumberFormat="1" applyFont="1" applyBorder="1" applyAlignment="1">
      <alignment vertical="justify"/>
    </xf>
    <xf numFmtId="185" fontId="16" fillId="0" borderId="0" xfId="0" applyNumberFormat="1" applyFont="1" applyAlignment="1">
      <alignment vertical="justify"/>
    </xf>
    <xf numFmtId="187" fontId="17" fillId="4" borderId="1" xfId="0" applyNumberFormat="1" applyFont="1" applyFill="1" applyBorder="1" applyAlignment="1">
      <alignment horizontal="center"/>
    </xf>
    <xf numFmtId="185" fontId="17" fillId="7" borderId="4" xfId="0" applyNumberFormat="1" applyFont="1" applyFill="1" applyBorder="1" applyAlignment="1">
      <alignment horizontal="right"/>
    </xf>
    <xf numFmtId="185" fontId="17" fillId="7" borderId="16" xfId="0" applyNumberFormat="1" applyFont="1" applyFill="1" applyBorder="1" applyAlignment="1">
      <alignment horizontal="center"/>
    </xf>
    <xf numFmtId="185" fontId="17" fillId="7" borderId="4" xfId="0" applyNumberFormat="1" applyFont="1" applyFill="1" applyBorder="1" applyAlignment="1">
      <alignment horizontal="center"/>
    </xf>
    <xf numFmtId="185" fontId="17" fillId="0" borderId="4" xfId="0" applyNumberFormat="1" applyFont="1" applyFill="1" applyBorder="1" applyAlignment="1">
      <alignment horizontal="right"/>
    </xf>
    <xf numFmtId="185" fontId="17" fillId="0" borderId="16" xfId="0" applyNumberFormat="1" applyFont="1" applyFill="1" applyBorder="1" applyAlignment="1">
      <alignment horizontal="center"/>
    </xf>
    <xf numFmtId="187" fontId="16" fillId="0" borderId="1" xfId="0" applyNumberFormat="1" applyFont="1" applyFill="1" applyBorder="1" applyAlignment="1">
      <alignment horizontal="center"/>
    </xf>
    <xf numFmtId="185" fontId="17" fillId="0" borderId="4" xfId="0" applyNumberFormat="1" applyFont="1" applyFill="1" applyBorder="1" applyAlignment="1">
      <alignment horizontal="center"/>
    </xf>
    <xf numFmtId="187" fontId="17" fillId="0" borderId="1" xfId="0" applyNumberFormat="1" applyFont="1" applyFill="1" applyBorder="1" applyAlignment="1">
      <alignment horizontal="center"/>
    </xf>
    <xf numFmtId="185" fontId="17" fillId="0" borderId="1" xfId="0" applyNumberFormat="1" applyFont="1" applyFill="1" applyBorder="1" applyAlignment="1">
      <alignment horizontal="right"/>
    </xf>
    <xf numFmtId="185" fontId="17" fillId="0" borderId="3" xfId="0" applyNumberFormat="1" applyFont="1" applyFill="1" applyBorder="1" applyAlignment="1">
      <alignment horizontal="center"/>
    </xf>
    <xf numFmtId="185" fontId="17" fillId="0" borderId="1" xfId="0" applyNumberFormat="1" applyFont="1" applyFill="1" applyBorder="1" applyAlignment="1">
      <alignment horizontal="center"/>
    </xf>
    <xf numFmtId="185" fontId="17" fillId="0" borderId="1" xfId="0" applyNumberFormat="1" applyFont="1" applyFill="1" applyBorder="1" applyAlignment="1">
      <alignment/>
    </xf>
    <xf numFmtId="185" fontId="18" fillId="0" borderId="1" xfId="0" applyNumberFormat="1" applyFont="1" applyFill="1" applyBorder="1" applyAlignment="1">
      <alignment horizontal="right"/>
    </xf>
    <xf numFmtId="185" fontId="18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85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185" fontId="17" fillId="0" borderId="0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/>
    </xf>
    <xf numFmtId="185" fontId="16" fillId="0" borderId="0" xfId="0" applyNumberFormat="1" applyFont="1" applyAlignment="1">
      <alignment horizontal="left"/>
    </xf>
    <xf numFmtId="0" fontId="16" fillId="0" borderId="3" xfId="0" applyFont="1" applyBorder="1" applyAlignment="1">
      <alignment horizontal="right"/>
    </xf>
    <xf numFmtId="183" fontId="16" fillId="0" borderId="5" xfId="0" applyNumberFormat="1" applyFont="1" applyBorder="1" applyAlignment="1">
      <alignment/>
    </xf>
    <xf numFmtId="171" fontId="16" fillId="0" borderId="3" xfId="0" applyNumberFormat="1" applyFont="1" applyBorder="1" applyAlignment="1">
      <alignment horizontal="right"/>
    </xf>
    <xf numFmtId="0" fontId="16" fillId="0" borderId="6" xfId="0" applyFont="1" applyBorder="1" applyAlignment="1">
      <alignment/>
    </xf>
    <xf numFmtId="0" fontId="16" fillId="0" borderId="4" xfId="0" applyFont="1" applyBorder="1" applyAlignment="1">
      <alignment horizontal="center"/>
    </xf>
    <xf numFmtId="183" fontId="1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85" fontId="16" fillId="8" borderId="17" xfId="0" applyNumberFormat="1" applyFont="1" applyFill="1" applyBorder="1" applyAlignment="1">
      <alignment/>
    </xf>
    <xf numFmtId="185" fontId="16" fillId="8" borderId="18" xfId="0" applyNumberFormat="1" applyFont="1" applyFill="1" applyBorder="1" applyAlignment="1">
      <alignment/>
    </xf>
    <xf numFmtId="185" fontId="16" fillId="8" borderId="19" xfId="0" applyNumberFormat="1" applyFont="1" applyFill="1" applyBorder="1" applyAlignment="1">
      <alignment/>
    </xf>
    <xf numFmtId="185" fontId="16" fillId="8" borderId="20" xfId="0" applyNumberFormat="1" applyFont="1" applyFill="1" applyBorder="1" applyAlignment="1">
      <alignment horizontal="left"/>
    </xf>
    <xf numFmtId="185" fontId="16" fillId="8" borderId="18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05\12%20-%20Megjunarodni%20programi\1202%20-%20(BNT)\Programa\222-2%20%20Paricen%20tek%20za%20BNT%20za%202004%20god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NT 2004"/>
      <sheetName val="Prilog 1"/>
      <sheetName val="Prilog 2"/>
      <sheetName val="Prilog 3"/>
      <sheetName val="Prilog 4"/>
      <sheetName val="Detal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3">
      <selection activeCell="F55" sqref="F55"/>
    </sheetView>
  </sheetViews>
  <sheetFormatPr defaultColWidth="9.140625" defaultRowHeight="12.75"/>
  <cols>
    <col min="1" max="1" width="30.7109375" style="84" customWidth="1"/>
    <col min="2" max="2" width="8.421875" style="84" customWidth="1"/>
    <col min="3" max="3" width="15.140625" style="96" customWidth="1"/>
    <col min="4" max="4" width="15.7109375" style="84" customWidth="1"/>
    <col min="5" max="5" width="14.57421875" style="84" customWidth="1"/>
    <col min="6" max="6" width="10.8515625" style="84" customWidth="1"/>
    <col min="7" max="9" width="9.28125" style="84" bestFit="1" customWidth="1"/>
    <col min="10" max="10" width="10.7109375" style="84" bestFit="1" customWidth="1"/>
    <col min="11" max="13" width="9.7109375" style="84" bestFit="1" customWidth="1"/>
    <col min="14" max="14" width="11.140625" style="84" bestFit="1" customWidth="1"/>
    <col min="15" max="15" width="10.00390625" style="84" bestFit="1" customWidth="1"/>
    <col min="16" max="16" width="11.140625" style="84" bestFit="1" customWidth="1"/>
    <col min="17" max="16384" width="9.140625" style="84" customWidth="1"/>
  </cols>
  <sheetData>
    <row r="1" spans="1:5" ht="15" customHeight="1">
      <c r="A1" s="305" t="s">
        <v>151</v>
      </c>
      <c r="B1" s="305"/>
      <c r="C1" s="305"/>
      <c r="D1" s="305"/>
      <c r="E1" s="305"/>
    </row>
    <row r="2" spans="1:5" ht="15" customHeight="1">
      <c r="A2" s="305" t="s">
        <v>255</v>
      </c>
      <c r="B2" s="305"/>
      <c r="C2" s="305"/>
      <c r="D2" s="305"/>
      <c r="E2" s="305"/>
    </row>
    <row r="3" spans="1:2" ht="15">
      <c r="A3" s="95"/>
      <c r="B3" s="82"/>
    </row>
    <row r="4" ht="12.75">
      <c r="A4" s="97" t="s">
        <v>152</v>
      </c>
    </row>
    <row r="5" spans="1:5" s="100" customFormat="1" ht="12" customHeight="1">
      <c r="A5" s="98" t="s">
        <v>153</v>
      </c>
      <c r="B5" s="98" t="s">
        <v>154</v>
      </c>
      <c r="C5" s="99" t="s">
        <v>155</v>
      </c>
      <c r="D5" s="99" t="s">
        <v>2</v>
      </c>
      <c r="E5" s="99" t="s">
        <v>156</v>
      </c>
    </row>
    <row r="6" spans="1:5" ht="12.75">
      <c r="A6" s="101" t="s">
        <v>157</v>
      </c>
      <c r="B6" s="89"/>
      <c r="C6" s="103">
        <v>3079421</v>
      </c>
      <c r="D6" s="103">
        <v>3079421</v>
      </c>
      <c r="E6" s="103">
        <f aca="true" t="shared" si="0" ref="E6:E12">C6-D6</f>
        <v>0</v>
      </c>
    </row>
    <row r="7" spans="1:5" ht="12.75">
      <c r="A7" s="101" t="s">
        <v>158</v>
      </c>
      <c r="B7" s="89"/>
      <c r="C7" s="177">
        <v>3070385</v>
      </c>
      <c r="D7" s="103">
        <v>3070385</v>
      </c>
      <c r="E7" s="103">
        <f t="shared" si="0"/>
        <v>0</v>
      </c>
    </row>
    <row r="8" spans="1:5" ht="12.75">
      <c r="A8" s="101" t="s">
        <v>259</v>
      </c>
      <c r="B8" s="89"/>
      <c r="C8" s="177">
        <v>578951</v>
      </c>
      <c r="D8" s="103">
        <v>578951</v>
      </c>
      <c r="E8" s="103">
        <f t="shared" si="0"/>
        <v>0</v>
      </c>
    </row>
    <row r="9" spans="1:5" ht="12.75">
      <c r="A9" s="101" t="s">
        <v>260</v>
      </c>
      <c r="B9" s="89"/>
      <c r="C9" s="177">
        <v>101380.5</v>
      </c>
      <c r="D9" s="177">
        <v>101380.5</v>
      </c>
      <c r="E9" s="103">
        <f t="shared" si="0"/>
        <v>0</v>
      </c>
    </row>
    <row r="10" spans="1:5" ht="12.75">
      <c r="A10" s="89" t="s">
        <v>261</v>
      </c>
      <c r="B10" s="89"/>
      <c r="C10" s="176">
        <v>298690</v>
      </c>
      <c r="D10" s="176">
        <v>298690</v>
      </c>
      <c r="E10" s="103">
        <f t="shared" si="0"/>
        <v>0</v>
      </c>
    </row>
    <row r="11" spans="1:5" ht="12.75">
      <c r="A11" s="101" t="s">
        <v>95</v>
      </c>
      <c r="B11" s="89"/>
      <c r="C11" s="176">
        <v>66327</v>
      </c>
      <c r="D11" s="176">
        <v>66327</v>
      </c>
      <c r="E11" s="103">
        <f t="shared" si="0"/>
        <v>0</v>
      </c>
    </row>
    <row r="12" spans="1:5" ht="12.75">
      <c r="A12" s="89" t="s">
        <v>159</v>
      </c>
      <c r="B12" s="89"/>
      <c r="C12" s="102">
        <v>2639</v>
      </c>
      <c r="D12" s="103">
        <v>2639</v>
      </c>
      <c r="E12" s="103">
        <f t="shared" si="0"/>
        <v>0</v>
      </c>
    </row>
    <row r="13" spans="1:5" ht="12.75">
      <c r="A13" s="89" t="s">
        <v>277</v>
      </c>
      <c r="B13" s="89"/>
      <c r="C13" s="102">
        <v>206140</v>
      </c>
      <c r="D13" s="103">
        <v>0</v>
      </c>
      <c r="E13" s="103">
        <f>C13-D13</f>
        <v>206140</v>
      </c>
    </row>
    <row r="14" spans="1:5" ht="12.75">
      <c r="A14" s="104" t="s">
        <v>45</v>
      </c>
      <c r="B14" s="104"/>
      <c r="C14" s="105">
        <f>SUM(C6:C13)</f>
        <v>7403933.5</v>
      </c>
      <c r="D14" s="105">
        <f>SUM(D6:D13)</f>
        <v>7197793.5</v>
      </c>
      <c r="E14" s="105">
        <f>SUM(E6:E13)</f>
        <v>206140</v>
      </c>
    </row>
    <row r="15" spans="1:5" ht="12.75">
      <c r="A15" s="106"/>
      <c r="B15" s="106"/>
      <c r="C15" s="107"/>
      <c r="D15" s="107"/>
      <c r="E15" s="107"/>
    </row>
    <row r="16" spans="1:5" ht="12.75">
      <c r="A16" s="97" t="s">
        <v>160</v>
      </c>
      <c r="B16" s="106"/>
      <c r="C16" s="107"/>
      <c r="D16" s="107"/>
      <c r="E16" s="107"/>
    </row>
    <row r="17" spans="1:5" ht="12.75">
      <c r="A17" s="98" t="s">
        <v>153</v>
      </c>
      <c r="B17" s="98" t="s">
        <v>154</v>
      </c>
      <c r="C17" s="99" t="s">
        <v>161</v>
      </c>
      <c r="D17" s="99" t="s">
        <v>162</v>
      </c>
      <c r="E17" s="99" t="s">
        <v>156</v>
      </c>
    </row>
    <row r="18" spans="1:5" ht="12.75">
      <c r="A18" s="108" t="s">
        <v>163</v>
      </c>
      <c r="B18" s="89"/>
      <c r="C18" s="109">
        <v>3084725</v>
      </c>
      <c r="D18" s="109">
        <f>-'Prilog 2'!G5</f>
        <v>939005.5</v>
      </c>
      <c r="E18" s="103">
        <f>C18-D18</f>
        <v>2145719.5</v>
      </c>
    </row>
    <row r="19" spans="1:6" ht="12.75">
      <c r="A19" s="108" t="s">
        <v>164</v>
      </c>
      <c r="B19" s="89"/>
      <c r="C19" s="103">
        <v>1295016</v>
      </c>
      <c r="D19" s="109">
        <f>-'Prilog 2'!G9</f>
        <v>192361</v>
      </c>
      <c r="E19" s="103">
        <f>C19-D19</f>
        <v>1102655</v>
      </c>
      <c r="F19" s="110"/>
    </row>
    <row r="20" spans="1:8" ht="12.75">
      <c r="A20" s="108" t="s">
        <v>165</v>
      </c>
      <c r="B20" s="108"/>
      <c r="C20" s="103">
        <v>367071</v>
      </c>
      <c r="D20" s="109">
        <v>0</v>
      </c>
      <c r="E20" s="103">
        <f>C20-D20</f>
        <v>367071</v>
      </c>
      <c r="H20" s="110"/>
    </row>
    <row r="21" spans="1:6" ht="12.75">
      <c r="A21" s="111" t="s">
        <v>166</v>
      </c>
      <c r="B21" s="89"/>
      <c r="C21" s="105">
        <f>SUM(C18:C20)</f>
        <v>4746812</v>
      </c>
      <c r="D21" s="105">
        <f>SUM(D18:D20)</f>
        <v>1131366.5</v>
      </c>
      <c r="E21" s="105">
        <f>SUM(E18:E20)</f>
        <v>3615445.5</v>
      </c>
      <c r="F21" s="110"/>
    </row>
    <row r="22" spans="1:5" ht="12.75">
      <c r="A22" s="112"/>
      <c r="B22" s="112"/>
      <c r="C22" s="113"/>
      <c r="D22" s="112"/>
      <c r="E22" s="112"/>
    </row>
    <row r="23" spans="1:6" ht="12.75">
      <c r="A23" s="97" t="s">
        <v>262</v>
      </c>
      <c r="B23" s="112"/>
      <c r="C23" s="113"/>
      <c r="D23" s="112"/>
      <c r="E23" s="112"/>
      <c r="F23" s="110"/>
    </row>
    <row r="24" spans="1:6" ht="12.75">
      <c r="A24" s="85" t="s">
        <v>167</v>
      </c>
      <c r="B24" s="114"/>
      <c r="C24" s="115"/>
      <c r="D24" s="116"/>
      <c r="E24" s="109">
        <v>4120</v>
      </c>
      <c r="F24" s="110"/>
    </row>
    <row r="25" spans="1:6" ht="12.75">
      <c r="A25" s="85" t="s">
        <v>168</v>
      </c>
      <c r="B25" s="114"/>
      <c r="C25" s="115"/>
      <c r="D25" s="116"/>
      <c r="E25" s="117">
        <f>'Prilog 3'!H127</f>
        <v>127494.74360000002</v>
      </c>
      <c r="F25" s="110"/>
    </row>
    <row r="26" spans="1:6" ht="12.75">
      <c r="A26" s="118" t="s">
        <v>169</v>
      </c>
      <c r="B26" s="119"/>
      <c r="C26" s="120"/>
      <c r="D26" s="121"/>
      <c r="E26" s="122">
        <f>E18-E24-E25</f>
        <v>2014104.7564</v>
      </c>
      <c r="F26" s="110"/>
    </row>
    <row r="27" spans="1:5" ht="12.75">
      <c r="A27" s="85" t="s">
        <v>170</v>
      </c>
      <c r="B27" s="114"/>
      <c r="C27" s="115"/>
      <c r="D27" s="116"/>
      <c r="E27" s="117">
        <f>'Prilog 3'!E127</f>
        <v>2478804.521109</v>
      </c>
    </row>
    <row r="28" spans="1:5" ht="12.75">
      <c r="A28" s="85" t="s">
        <v>171</v>
      </c>
      <c r="B28" s="114"/>
      <c r="C28" s="115"/>
      <c r="D28" s="116"/>
      <c r="E28" s="117">
        <f>'Prilog 3'!F127</f>
        <v>390</v>
      </c>
    </row>
    <row r="29" spans="1:5" ht="12.75">
      <c r="A29" s="97"/>
      <c r="B29" s="97"/>
      <c r="C29" s="123"/>
      <c r="D29" s="112"/>
      <c r="E29" s="112"/>
    </row>
    <row r="30" spans="1:5" ht="12.75">
      <c r="A30" s="97" t="s">
        <v>172</v>
      </c>
      <c r="B30" s="97"/>
      <c r="C30" s="123"/>
      <c r="D30" s="112"/>
      <c r="E30" s="112"/>
    </row>
    <row r="31" spans="1:5" ht="12" customHeight="1">
      <c r="A31" s="98" t="s">
        <v>153</v>
      </c>
      <c r="B31" s="98" t="s">
        <v>154</v>
      </c>
      <c r="C31" s="99" t="s">
        <v>173</v>
      </c>
      <c r="D31" s="99" t="s">
        <v>174</v>
      </c>
      <c r="E31" s="99" t="s">
        <v>156</v>
      </c>
    </row>
    <row r="32" spans="1:5" ht="12.75">
      <c r="A32" s="108" t="s">
        <v>175</v>
      </c>
      <c r="B32" s="89"/>
      <c r="C32" s="109">
        <f>'Prilog 1'!G20</f>
        <v>-5214177</v>
      </c>
      <c r="D32" s="109">
        <f>'Prilog 1'!G23</f>
        <v>2511477</v>
      </c>
      <c r="E32" s="103">
        <f>C32+D32</f>
        <v>-2702700</v>
      </c>
    </row>
    <row r="33" spans="1:5" ht="12.75">
      <c r="A33" s="108" t="s">
        <v>176</v>
      </c>
      <c r="B33" s="89"/>
      <c r="C33" s="109">
        <v>0</v>
      </c>
      <c r="D33" s="109">
        <v>0</v>
      </c>
      <c r="E33" s="103">
        <f>C33-D33</f>
        <v>0</v>
      </c>
    </row>
    <row r="34" spans="1:5" ht="12.75">
      <c r="A34" s="108" t="s">
        <v>177</v>
      </c>
      <c r="B34" s="108"/>
      <c r="C34" s="109">
        <v>0</v>
      </c>
      <c r="D34" s="109">
        <v>0</v>
      </c>
      <c r="E34" s="109">
        <f>C34-D34</f>
        <v>0</v>
      </c>
    </row>
    <row r="35" spans="1:5" ht="12.75">
      <c r="A35" s="111" t="s">
        <v>178</v>
      </c>
      <c r="B35" s="89"/>
      <c r="C35" s="105">
        <f>SUM(C32:C34)</f>
        <v>-5214177</v>
      </c>
      <c r="D35" s="105">
        <f>SUM(D32:D34)</f>
        <v>2511477</v>
      </c>
      <c r="E35" s="105">
        <f>SUM(E32:E34)</f>
        <v>-2702700</v>
      </c>
    </row>
    <row r="36" spans="1:5" ht="12.75">
      <c r="A36" s="97"/>
      <c r="B36" s="97"/>
      <c r="C36" s="123"/>
      <c r="D36" s="112"/>
      <c r="E36" s="112"/>
    </row>
    <row r="37" spans="1:6" ht="12.75">
      <c r="A37" s="97" t="s">
        <v>179</v>
      </c>
      <c r="B37" s="124"/>
      <c r="C37" s="125"/>
      <c r="D37" s="112"/>
      <c r="F37" s="110"/>
    </row>
    <row r="38" spans="1:5" ht="12.75">
      <c r="A38" s="306" t="s">
        <v>153</v>
      </c>
      <c r="B38" s="307"/>
      <c r="C38" s="307"/>
      <c r="D38" s="308"/>
      <c r="E38" s="126" t="s">
        <v>156</v>
      </c>
    </row>
    <row r="39" spans="1:5" ht="12.75">
      <c r="A39" s="108" t="s">
        <v>180</v>
      </c>
      <c r="B39" s="127"/>
      <c r="C39" s="128"/>
      <c r="D39" s="129"/>
      <c r="E39" s="117">
        <f>-E14</f>
        <v>-206140</v>
      </c>
    </row>
    <row r="40" spans="1:5" ht="12.75">
      <c r="A40" s="108" t="s">
        <v>181</v>
      </c>
      <c r="B40" s="114"/>
      <c r="C40" s="115"/>
      <c r="D40" s="116"/>
      <c r="E40" s="117">
        <f>E26</f>
        <v>2014104.7564</v>
      </c>
    </row>
    <row r="41" spans="1:5" ht="12.75">
      <c r="A41" s="108" t="s">
        <v>182</v>
      </c>
      <c r="B41" s="114"/>
      <c r="C41" s="115"/>
      <c r="D41" s="116"/>
      <c r="E41" s="117">
        <f>E19</f>
        <v>1102655</v>
      </c>
    </row>
    <row r="42" spans="1:5" ht="12.75">
      <c r="A42" s="108" t="s">
        <v>183</v>
      </c>
      <c r="B42" s="114"/>
      <c r="C42" s="115"/>
      <c r="D42" s="116"/>
      <c r="E42" s="117">
        <f>E20</f>
        <v>367071</v>
      </c>
    </row>
    <row r="43" spans="1:5" ht="12.75">
      <c r="A43" s="108" t="s">
        <v>184</v>
      </c>
      <c r="B43" s="114"/>
      <c r="C43" s="115"/>
      <c r="D43" s="116"/>
      <c r="E43" s="117">
        <f>E35</f>
        <v>-2702700</v>
      </c>
    </row>
    <row r="44" spans="1:5" ht="12.75">
      <c r="A44" s="130" t="s">
        <v>185</v>
      </c>
      <c r="B44" s="112"/>
      <c r="C44" s="113"/>
      <c r="D44" s="131"/>
      <c r="E44" s="117">
        <v>0</v>
      </c>
    </row>
    <row r="45" spans="1:5" ht="12.75">
      <c r="A45" s="85"/>
      <c r="B45" s="114"/>
      <c r="C45" s="115"/>
      <c r="D45" s="132" t="s">
        <v>186</v>
      </c>
      <c r="E45" s="122">
        <f>SUM(E39:E44)</f>
        <v>574990.7564000003</v>
      </c>
    </row>
    <row r="46" spans="1:5" ht="12.75">
      <c r="A46" s="85" t="s">
        <v>171</v>
      </c>
      <c r="B46" s="114"/>
      <c r="C46" s="115"/>
      <c r="D46" s="116"/>
      <c r="E46" s="117">
        <f>-E45</f>
        <v>-574990.7564000003</v>
      </c>
    </row>
    <row r="48" spans="1:3" s="94" customFormat="1" ht="12.75">
      <c r="A48" s="94" t="s">
        <v>282</v>
      </c>
      <c r="B48" s="94" t="s">
        <v>279</v>
      </c>
      <c r="C48" s="194"/>
    </row>
    <row r="49" spans="1:3" s="94" customFormat="1" ht="12.75">
      <c r="A49" s="94" t="s">
        <v>278</v>
      </c>
      <c r="B49" s="94" t="s">
        <v>280</v>
      </c>
      <c r="C49" s="194"/>
    </row>
    <row r="50" spans="2:3" s="94" customFormat="1" ht="12.75">
      <c r="B50" s="94" t="s">
        <v>281</v>
      </c>
      <c r="C50" s="194"/>
    </row>
    <row r="51" ht="12.75">
      <c r="B51" s="84" t="s">
        <v>187</v>
      </c>
    </row>
  </sheetData>
  <mergeCells count="3">
    <mergeCell ref="A1:E1"/>
    <mergeCell ref="A2:E2"/>
    <mergeCell ref="A38:D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4">
      <selection activeCell="G5" sqref="G5"/>
    </sheetView>
  </sheetViews>
  <sheetFormatPr defaultColWidth="9.140625" defaultRowHeight="12.75"/>
  <cols>
    <col min="6" max="6" width="27.00390625" style="0" customWidth="1"/>
    <col min="7" max="7" width="14.140625" style="0" customWidth="1"/>
    <col min="9" max="9" width="12.8515625" style="0" bestFit="1" customWidth="1"/>
  </cols>
  <sheetData>
    <row r="1" s="48" customFormat="1" ht="15">
      <c r="A1" s="171" t="s">
        <v>254</v>
      </c>
    </row>
    <row r="3" spans="1:7" ht="12.75">
      <c r="A3" s="83" t="s">
        <v>123</v>
      </c>
      <c r="B3" s="84"/>
      <c r="C3" s="84"/>
      <c r="D3" s="84"/>
      <c r="E3" s="84"/>
      <c r="F3" s="84"/>
      <c r="G3" s="84"/>
    </row>
    <row r="4" spans="1:7" ht="12.75">
      <c r="A4" s="84" t="s">
        <v>124</v>
      </c>
      <c r="B4" s="84"/>
      <c r="C4" s="84"/>
      <c r="D4" s="84"/>
      <c r="E4" s="84"/>
      <c r="F4" s="85" t="s">
        <v>125</v>
      </c>
      <c r="G4" s="86">
        <f>'Prilog 5'!F13-'Prilog 3'!O109</f>
        <v>7401296</v>
      </c>
    </row>
    <row r="5" spans="1:9" ht="12.75">
      <c r="A5" s="84" t="s">
        <v>126</v>
      </c>
      <c r="B5" s="84"/>
      <c r="C5" s="84"/>
      <c r="D5" s="84"/>
      <c r="E5" s="84"/>
      <c r="F5" s="85" t="s">
        <v>127</v>
      </c>
      <c r="G5" s="86">
        <f>-'Prilog 3'!H109-'Prilog 4'!F32</f>
        <v>-3633850.1493164</v>
      </c>
      <c r="I5" s="58"/>
    </row>
    <row r="6" spans="1:7" ht="12.75">
      <c r="A6" s="84" t="s">
        <v>128</v>
      </c>
      <c r="B6" s="84"/>
      <c r="C6" s="84"/>
      <c r="D6" s="84"/>
      <c r="E6" s="84"/>
      <c r="F6" s="85" t="s">
        <v>129</v>
      </c>
      <c r="G6" s="86">
        <v>0</v>
      </c>
    </row>
    <row r="7" spans="1:7" ht="12.75">
      <c r="A7" s="87" t="s">
        <v>130</v>
      </c>
      <c r="B7" s="84"/>
      <c r="C7" s="84"/>
      <c r="D7" s="84"/>
      <c r="E7" s="84"/>
      <c r="F7" s="84"/>
      <c r="G7" s="88">
        <f>SUM(G4:G6)</f>
        <v>3767445.8506836</v>
      </c>
    </row>
    <row r="8" spans="1:7" ht="12.75">
      <c r="A8" s="84" t="s">
        <v>131</v>
      </c>
      <c r="B8" s="84"/>
      <c r="C8" s="84"/>
      <c r="D8" s="84"/>
      <c r="E8" s="84"/>
      <c r="G8" s="86">
        <v>0</v>
      </c>
    </row>
    <row r="9" spans="1:7" ht="12.75">
      <c r="A9" s="84" t="s">
        <v>132</v>
      </c>
      <c r="B9" s="84"/>
      <c r="C9" s="84"/>
      <c r="D9" s="84"/>
      <c r="E9" s="84"/>
      <c r="F9" s="89" t="s">
        <v>133</v>
      </c>
      <c r="G9" s="90">
        <f>-'Prilog 5'!F50</f>
        <v>-1662086.8103999998</v>
      </c>
    </row>
    <row r="10" spans="1:9" ht="12.75">
      <c r="A10" s="84" t="s">
        <v>134</v>
      </c>
      <c r="B10" s="84"/>
      <c r="C10" s="84"/>
      <c r="D10" s="84"/>
      <c r="E10" s="84"/>
      <c r="F10" s="89" t="s">
        <v>135</v>
      </c>
      <c r="G10" s="90">
        <f>'Prilog 3'!O109</f>
        <v>2639</v>
      </c>
      <c r="I10" s="58"/>
    </row>
    <row r="11" spans="1:9" ht="12.75">
      <c r="A11" s="87" t="s">
        <v>123</v>
      </c>
      <c r="B11" s="84"/>
      <c r="C11" s="84"/>
      <c r="D11" s="84"/>
      <c r="E11" s="84"/>
      <c r="F11" s="84"/>
      <c r="G11" s="91">
        <f>SUM(G7:G10)</f>
        <v>2107998.0402836003</v>
      </c>
      <c r="I11" s="58"/>
    </row>
    <row r="12" spans="1:7" ht="12.75">
      <c r="A12" s="87"/>
      <c r="B12" s="84"/>
      <c r="C12" s="84"/>
      <c r="D12" s="84"/>
      <c r="E12" s="84"/>
      <c r="F12" s="84"/>
      <c r="G12" s="92"/>
    </row>
    <row r="13" spans="1:9" ht="12.75">
      <c r="A13" s="83" t="s">
        <v>136</v>
      </c>
      <c r="B13" s="84"/>
      <c r="C13" s="84"/>
      <c r="D13" s="84"/>
      <c r="E13" s="84"/>
      <c r="F13" s="84"/>
      <c r="G13" s="92"/>
      <c r="I13" s="58"/>
    </row>
    <row r="14" spans="1:7" ht="12.75">
      <c r="A14" s="84" t="s">
        <v>137</v>
      </c>
      <c r="B14" s="84"/>
      <c r="C14" s="84"/>
      <c r="D14" s="84"/>
      <c r="E14" s="84"/>
      <c r="F14" s="84"/>
      <c r="G14" s="93">
        <v>0</v>
      </c>
    </row>
    <row r="15" spans="1:7" ht="12.75">
      <c r="A15" s="84" t="s">
        <v>138</v>
      </c>
      <c r="B15" s="84"/>
      <c r="C15" s="84"/>
      <c r="D15" s="84"/>
      <c r="E15" s="84"/>
      <c r="F15" s="84"/>
      <c r="G15" s="93">
        <v>0</v>
      </c>
    </row>
    <row r="16" spans="1:7" ht="12.75">
      <c r="A16" s="87" t="s">
        <v>136</v>
      </c>
      <c r="B16" s="84"/>
      <c r="C16" s="84"/>
      <c r="D16" s="84"/>
      <c r="E16" s="84"/>
      <c r="F16" s="84"/>
      <c r="G16" s="91">
        <f>SUM(G14:G15)</f>
        <v>0</v>
      </c>
    </row>
    <row r="17" spans="1:7" ht="12.75">
      <c r="A17" s="87"/>
      <c r="B17" s="84"/>
      <c r="C17" s="84"/>
      <c r="D17" s="84"/>
      <c r="E17" s="84"/>
      <c r="F17" s="84"/>
      <c r="G17" s="92"/>
    </row>
    <row r="18" spans="1:7" ht="12.75">
      <c r="A18" s="83" t="s">
        <v>139</v>
      </c>
      <c r="B18" s="84"/>
      <c r="C18" s="84"/>
      <c r="D18" s="84"/>
      <c r="E18" s="84"/>
      <c r="F18" s="84"/>
      <c r="G18" s="84"/>
    </row>
    <row r="19" spans="1:7" ht="12.75">
      <c r="A19" s="84" t="s">
        <v>140</v>
      </c>
      <c r="B19" s="84"/>
      <c r="C19" s="84"/>
      <c r="D19" s="84"/>
      <c r="E19" s="84"/>
      <c r="F19" s="84"/>
      <c r="G19" s="90">
        <v>0</v>
      </c>
    </row>
    <row r="20" spans="1:7" ht="12.75">
      <c r="A20" s="84" t="s">
        <v>141</v>
      </c>
      <c r="B20" s="84"/>
      <c r="C20" s="84"/>
      <c r="D20" s="84"/>
      <c r="E20" s="84"/>
      <c r="F20" s="89" t="s">
        <v>142</v>
      </c>
      <c r="G20" s="90">
        <f>'Prilog 2'!G20</f>
        <v>-5214177</v>
      </c>
    </row>
    <row r="21" spans="1:7" ht="12.75">
      <c r="A21" s="84" t="s">
        <v>143</v>
      </c>
      <c r="B21" s="84"/>
      <c r="C21" s="84"/>
      <c r="D21" s="84"/>
      <c r="E21" s="84"/>
      <c r="F21" s="84"/>
      <c r="G21" s="90">
        <v>0</v>
      </c>
    </row>
    <row r="22" spans="1:7" ht="12.75">
      <c r="A22" s="84" t="s">
        <v>144</v>
      </c>
      <c r="B22" s="84"/>
      <c r="C22" s="84"/>
      <c r="D22" s="84"/>
      <c r="E22" s="84"/>
      <c r="F22" s="84"/>
      <c r="G22" s="90">
        <v>0</v>
      </c>
    </row>
    <row r="23" spans="1:7" ht="12.75">
      <c r="A23" s="94" t="s">
        <v>145</v>
      </c>
      <c r="B23" s="94"/>
      <c r="C23" s="84"/>
      <c r="D23" s="84"/>
      <c r="E23" s="84"/>
      <c r="F23" s="89" t="s">
        <v>146</v>
      </c>
      <c r="G23" s="90">
        <f>'Prilog 2'!G23</f>
        <v>2511477</v>
      </c>
    </row>
    <row r="24" spans="1:7" ht="12.75">
      <c r="A24" s="87" t="s">
        <v>139</v>
      </c>
      <c r="B24" s="84"/>
      <c r="C24" s="84"/>
      <c r="D24" s="84"/>
      <c r="E24" s="84"/>
      <c r="F24" s="84"/>
      <c r="G24" s="91">
        <f>SUM(G19:G23)</f>
        <v>-2702700</v>
      </c>
    </row>
    <row r="25" spans="1:7" ht="12.75">
      <c r="A25" s="87"/>
      <c r="B25" s="84"/>
      <c r="C25" s="84"/>
      <c r="D25" s="84"/>
      <c r="E25" s="84"/>
      <c r="F25" s="84"/>
      <c r="G25" s="92"/>
    </row>
    <row r="26" spans="1:7" ht="12.75">
      <c r="A26" s="83" t="s">
        <v>147</v>
      </c>
      <c r="B26" s="84"/>
      <c r="C26" s="84"/>
      <c r="D26" s="84"/>
      <c r="E26" s="84"/>
      <c r="F26" s="84"/>
      <c r="G26" s="93">
        <f>G24+G11</f>
        <v>-594701.9597163997</v>
      </c>
    </row>
    <row r="27" spans="1:7" ht="12.75">
      <c r="A27" s="83" t="s">
        <v>148</v>
      </c>
      <c r="B27" s="84"/>
      <c r="C27" s="84"/>
      <c r="D27" s="84"/>
      <c r="E27" s="84"/>
      <c r="F27" s="84"/>
      <c r="G27" s="93">
        <v>2317057</v>
      </c>
    </row>
    <row r="28" spans="1:9" ht="12.75">
      <c r="A28" s="83" t="s">
        <v>149</v>
      </c>
      <c r="B28" s="84"/>
      <c r="C28" s="84"/>
      <c r="D28" s="84"/>
      <c r="E28" s="84"/>
      <c r="F28" s="84"/>
      <c r="G28" s="91">
        <f>SUM(G26:G27)</f>
        <v>1722355.0402836003</v>
      </c>
      <c r="I28" s="58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9" sqref="G9"/>
    </sheetView>
  </sheetViews>
  <sheetFormatPr defaultColWidth="9.140625" defaultRowHeight="12.75"/>
  <cols>
    <col min="6" max="6" width="26.421875" style="0" customWidth="1"/>
    <col min="7" max="7" width="14.28125" style="0" customWidth="1"/>
    <col min="9" max="9" width="9.7109375" style="0" bestFit="1" customWidth="1"/>
  </cols>
  <sheetData>
    <row r="1" ht="15">
      <c r="A1" s="82" t="s">
        <v>150</v>
      </c>
    </row>
    <row r="3" spans="1:7" ht="12.75">
      <c r="A3" s="83" t="s">
        <v>123</v>
      </c>
      <c r="B3" s="84"/>
      <c r="C3" s="84"/>
      <c r="D3" s="84"/>
      <c r="E3" s="84"/>
      <c r="F3" s="84"/>
      <c r="G3" s="84"/>
    </row>
    <row r="4" spans="1:7" ht="12.75">
      <c r="A4" s="84" t="s">
        <v>124</v>
      </c>
      <c r="B4" s="84"/>
      <c r="C4" s="84"/>
      <c r="D4" s="84"/>
      <c r="E4" s="84"/>
      <c r="F4" s="85" t="s">
        <v>125</v>
      </c>
      <c r="G4" s="86">
        <f>'Prilog 3'!M109</f>
        <v>3198207.5</v>
      </c>
    </row>
    <row r="5" spans="1:7" ht="12.75">
      <c r="A5" s="84" t="s">
        <v>126</v>
      </c>
      <c r="B5" s="84"/>
      <c r="C5" s="84"/>
      <c r="D5" s="84"/>
      <c r="E5" s="84"/>
      <c r="F5" s="85" t="s">
        <v>127</v>
      </c>
      <c r="G5" s="86">
        <f>-'Prilog 3'!H109</f>
        <v>-939005.5</v>
      </c>
    </row>
    <row r="6" spans="1:7" ht="12.75">
      <c r="A6" s="84" t="s">
        <v>128</v>
      </c>
      <c r="B6" s="84"/>
      <c r="C6" s="84"/>
      <c r="D6" s="84"/>
      <c r="E6" s="84"/>
      <c r="F6" s="85" t="s">
        <v>129</v>
      </c>
      <c r="G6" s="86">
        <v>0</v>
      </c>
    </row>
    <row r="7" spans="1:9" ht="12.75">
      <c r="A7" s="87" t="s">
        <v>130</v>
      </c>
      <c r="B7" s="84"/>
      <c r="C7" s="84"/>
      <c r="D7" s="84"/>
      <c r="E7" s="84"/>
      <c r="F7" s="84"/>
      <c r="G7" s="88">
        <f>SUM(G4:G6)</f>
        <v>2259202</v>
      </c>
      <c r="I7" s="58"/>
    </row>
    <row r="8" spans="1:7" ht="12.75">
      <c r="A8" s="84" t="s">
        <v>131</v>
      </c>
      <c r="B8" s="84"/>
      <c r="C8" s="84"/>
      <c r="D8" s="84"/>
      <c r="E8" s="84"/>
      <c r="G8" s="86">
        <v>0</v>
      </c>
    </row>
    <row r="9" spans="1:7" ht="12.75">
      <c r="A9" s="84" t="s">
        <v>132</v>
      </c>
      <c r="B9" s="84"/>
      <c r="C9" s="84"/>
      <c r="D9" s="84"/>
      <c r="E9" s="84"/>
      <c r="F9" s="89" t="s">
        <v>133</v>
      </c>
      <c r="G9" s="86">
        <f>-'Prilog 3'!I109-'Prilog 3'!J109-'Prilog 3'!L109</f>
        <v>-192361</v>
      </c>
    </row>
    <row r="10" spans="1:7" ht="12.75">
      <c r="A10" s="84" t="s">
        <v>134</v>
      </c>
      <c r="B10" s="84"/>
      <c r="C10" s="84"/>
      <c r="D10" s="84"/>
      <c r="E10" s="84"/>
      <c r="F10" s="89" t="s">
        <v>135</v>
      </c>
      <c r="G10" s="90">
        <f>'Prilog 3'!O109</f>
        <v>2639</v>
      </c>
    </row>
    <row r="11" spans="1:7" ht="12.75">
      <c r="A11" s="87" t="s">
        <v>123</v>
      </c>
      <c r="B11" s="84"/>
      <c r="C11" s="84"/>
      <c r="D11" s="84"/>
      <c r="E11" s="84"/>
      <c r="F11" s="84"/>
      <c r="G11" s="91">
        <f>SUM(G7:G10)</f>
        <v>2069480</v>
      </c>
    </row>
    <row r="12" spans="1:7" ht="12.75">
      <c r="A12" s="87"/>
      <c r="B12" s="84"/>
      <c r="C12" s="84"/>
      <c r="D12" s="84"/>
      <c r="E12" s="84"/>
      <c r="F12" s="84"/>
      <c r="G12" s="92"/>
    </row>
    <row r="13" spans="1:7" ht="12.75">
      <c r="A13" s="83" t="s">
        <v>136</v>
      </c>
      <c r="B13" s="84"/>
      <c r="C13" s="84"/>
      <c r="D13" s="84"/>
      <c r="E13" s="84"/>
      <c r="F13" s="84"/>
      <c r="G13" s="92"/>
    </row>
    <row r="14" spans="1:7" ht="12.75">
      <c r="A14" s="84" t="s">
        <v>137</v>
      </c>
      <c r="B14" s="84"/>
      <c r="C14" s="84"/>
      <c r="D14" s="84"/>
      <c r="E14" s="84"/>
      <c r="F14" s="84"/>
      <c r="G14" s="93">
        <v>0</v>
      </c>
    </row>
    <row r="15" spans="1:7" ht="12.75">
      <c r="A15" s="84" t="s">
        <v>138</v>
      </c>
      <c r="B15" s="84"/>
      <c r="C15" s="84"/>
      <c r="D15" s="84"/>
      <c r="E15" s="84"/>
      <c r="F15" s="84"/>
      <c r="G15" s="93">
        <v>0</v>
      </c>
    </row>
    <row r="16" spans="1:7" ht="12.75">
      <c r="A16" s="87" t="s">
        <v>136</v>
      </c>
      <c r="B16" s="84"/>
      <c r="C16" s="84"/>
      <c r="D16" s="84"/>
      <c r="E16" s="84"/>
      <c r="F16" s="84"/>
      <c r="G16" s="91">
        <f>SUM(G14:G15)</f>
        <v>0</v>
      </c>
    </row>
    <row r="17" spans="1:7" ht="12.75">
      <c r="A17" s="87"/>
      <c r="B17" s="84"/>
      <c r="C17" s="84"/>
      <c r="D17" s="84"/>
      <c r="E17" s="84"/>
      <c r="F17" s="84"/>
      <c r="G17" s="92"/>
    </row>
    <row r="18" spans="1:7" ht="12.75">
      <c r="A18" s="83" t="s">
        <v>139</v>
      </c>
      <c r="B18" s="84"/>
      <c r="C18" s="84"/>
      <c r="D18" s="84"/>
      <c r="E18" s="84"/>
      <c r="F18" s="84"/>
      <c r="G18" s="84"/>
    </row>
    <row r="19" spans="1:7" ht="12.75">
      <c r="A19" s="84" t="s">
        <v>140</v>
      </c>
      <c r="B19" s="84"/>
      <c r="C19" s="84"/>
      <c r="D19" s="84"/>
      <c r="E19" s="84"/>
      <c r="F19" s="84"/>
      <c r="G19" s="90">
        <v>0</v>
      </c>
    </row>
    <row r="20" spans="1:7" ht="12.75">
      <c r="A20" s="84" t="s">
        <v>141</v>
      </c>
      <c r="B20" s="84"/>
      <c r="C20" s="84"/>
      <c r="D20" s="84"/>
      <c r="E20" s="84"/>
      <c r="F20" s="89" t="s">
        <v>142</v>
      </c>
      <c r="G20" s="90">
        <f>-'Prilog 3'!K109</f>
        <v>-5214177</v>
      </c>
    </row>
    <row r="21" spans="1:7" ht="12.75">
      <c r="A21" s="84" t="s">
        <v>143</v>
      </c>
      <c r="B21" s="84"/>
      <c r="C21" s="84"/>
      <c r="D21" s="84"/>
      <c r="E21" s="84"/>
      <c r="F21" s="84"/>
      <c r="G21" s="90">
        <v>0</v>
      </c>
    </row>
    <row r="22" spans="1:7" ht="12.75">
      <c r="A22" s="84" t="s">
        <v>144</v>
      </c>
      <c r="B22" s="84"/>
      <c r="C22" s="84"/>
      <c r="D22" s="84"/>
      <c r="E22" s="84"/>
      <c r="F22" s="84"/>
      <c r="G22" s="90">
        <v>0</v>
      </c>
    </row>
    <row r="23" spans="1:7" ht="12.75">
      <c r="A23" s="94" t="s">
        <v>145</v>
      </c>
      <c r="B23" s="94"/>
      <c r="C23" s="84"/>
      <c r="D23" s="84"/>
      <c r="E23" s="84"/>
      <c r="F23" s="89" t="s">
        <v>146</v>
      </c>
      <c r="G23" s="90">
        <f>'Prilog 3'!P109</f>
        <v>2511477</v>
      </c>
    </row>
    <row r="24" spans="1:7" ht="12.75">
      <c r="A24" s="87" t="s">
        <v>139</v>
      </c>
      <c r="B24" s="84"/>
      <c r="C24" s="84"/>
      <c r="D24" s="84"/>
      <c r="E24" s="84"/>
      <c r="F24" s="84"/>
      <c r="G24" s="91">
        <f>SUM(G19:G23)</f>
        <v>-2702700</v>
      </c>
    </row>
    <row r="25" spans="1:7" ht="12.75">
      <c r="A25" s="87"/>
      <c r="B25" s="84"/>
      <c r="C25" s="84"/>
      <c r="D25" s="84"/>
      <c r="E25" s="84"/>
      <c r="F25" s="84"/>
      <c r="G25" s="92"/>
    </row>
    <row r="26" spans="1:7" ht="12.75">
      <c r="A26" s="83" t="s">
        <v>147</v>
      </c>
      <c r="B26" s="84"/>
      <c r="C26" s="84"/>
      <c r="D26" s="84"/>
      <c r="E26" s="84"/>
      <c r="F26" s="84"/>
      <c r="G26" s="93">
        <f>G24+G11</f>
        <v>-633220</v>
      </c>
    </row>
    <row r="27" spans="1:7" ht="12.75">
      <c r="A27" s="83" t="s">
        <v>148</v>
      </c>
      <c r="B27" s="84"/>
      <c r="C27" s="84"/>
      <c r="D27" s="84"/>
      <c r="E27" s="84"/>
      <c r="F27" s="84"/>
      <c r="G27" s="86">
        <f>'Prilog 3'!B112</f>
        <v>694323.5</v>
      </c>
    </row>
    <row r="28" spans="1:7" ht="12.75">
      <c r="A28" s="83" t="s">
        <v>149</v>
      </c>
      <c r="B28" s="84"/>
      <c r="C28" s="84"/>
      <c r="D28" s="84"/>
      <c r="E28" s="84"/>
      <c r="F28" s="84"/>
      <c r="G28" s="91">
        <f>SUM(G26:G27)</f>
        <v>61103.5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0"/>
  <sheetViews>
    <sheetView workbookViewId="0" topLeftCell="A6">
      <selection activeCell="G12" sqref="G12"/>
    </sheetView>
  </sheetViews>
  <sheetFormatPr defaultColWidth="9.140625" defaultRowHeight="12.75"/>
  <cols>
    <col min="1" max="1" width="3.28125" style="0" customWidth="1"/>
    <col min="2" max="2" width="11.00390625" style="0" customWidth="1"/>
    <col min="3" max="3" width="5.28125" style="0" customWidth="1"/>
    <col min="4" max="4" width="7.8515625" style="36" customWidth="1"/>
    <col min="5" max="5" width="9.00390625" style="139" customWidth="1"/>
    <col min="6" max="6" width="10.28125" style="138" customWidth="1"/>
    <col min="7" max="7" width="8.140625" style="140" customWidth="1"/>
    <col min="8" max="8" width="6.8515625" style="138" customWidth="1"/>
    <col min="9" max="9" width="6.7109375" style="138" customWidth="1"/>
    <col min="10" max="10" width="7.00390625" style="138" customWidth="1"/>
    <col min="11" max="11" width="8.140625" style="138" customWidth="1"/>
    <col min="12" max="12" width="7.8515625" style="138" customWidth="1"/>
    <col min="13" max="13" width="8.140625" style="138" customWidth="1"/>
    <col min="14" max="14" width="4.421875" style="138" customWidth="1"/>
    <col min="15" max="15" width="5.57421875" style="138" customWidth="1"/>
    <col min="16" max="16" width="8.421875" style="138" customWidth="1"/>
    <col min="17" max="17" width="4.421875" style="138" customWidth="1"/>
  </cols>
  <sheetData>
    <row r="1" spans="1:17" s="1" customFormat="1" ht="18" customHeight="1">
      <c r="A1" s="24" t="s">
        <v>44</v>
      </c>
      <c r="B1" s="25"/>
      <c r="C1" s="25"/>
      <c r="D1" s="28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s="1" customFormat="1" ht="12" customHeight="1">
      <c r="A2" s="2"/>
      <c r="B2" s="3" t="s">
        <v>0</v>
      </c>
      <c r="C2" s="4"/>
      <c r="D2" s="29">
        <v>2005</v>
      </c>
      <c r="E2" s="134"/>
      <c r="F2" s="134"/>
      <c r="G2" s="141"/>
      <c r="H2" s="142" t="s">
        <v>1</v>
      </c>
      <c r="I2" s="143"/>
      <c r="J2" s="143"/>
      <c r="K2" s="144"/>
      <c r="L2" s="145"/>
      <c r="M2" s="309" t="s">
        <v>2</v>
      </c>
      <c r="N2" s="310"/>
      <c r="O2" s="310"/>
      <c r="P2" s="310"/>
      <c r="Q2" s="144"/>
    </row>
    <row r="3" spans="1:17" s="1" customFormat="1" ht="12" customHeight="1">
      <c r="A3" s="5" t="s">
        <v>3</v>
      </c>
      <c r="B3" s="6" t="s">
        <v>4</v>
      </c>
      <c r="C3" s="6" t="s">
        <v>5</v>
      </c>
      <c r="D3" s="30" t="s">
        <v>6</v>
      </c>
      <c r="E3" s="135" t="s">
        <v>7</v>
      </c>
      <c r="F3" s="135" t="s">
        <v>1</v>
      </c>
      <c r="G3" s="135" t="s">
        <v>8</v>
      </c>
      <c r="H3" s="135" t="s">
        <v>9</v>
      </c>
      <c r="I3" s="135" t="s">
        <v>10</v>
      </c>
      <c r="J3" s="135" t="s">
        <v>49</v>
      </c>
      <c r="K3" s="135" t="s">
        <v>11</v>
      </c>
      <c r="L3" s="135" t="s">
        <v>46</v>
      </c>
      <c r="M3" s="135" t="s">
        <v>12</v>
      </c>
      <c r="N3" s="135" t="s">
        <v>47</v>
      </c>
      <c r="O3" s="135" t="s">
        <v>48</v>
      </c>
      <c r="P3" s="135" t="s">
        <v>11</v>
      </c>
      <c r="Q3" s="135" t="s">
        <v>46</v>
      </c>
    </row>
    <row r="4" spans="1:18" s="1" customFormat="1" ht="12" customHeight="1">
      <c r="A4" s="7">
        <v>1</v>
      </c>
      <c r="B4" s="8" t="s">
        <v>13</v>
      </c>
      <c r="C4" s="4"/>
      <c r="D4" s="31">
        <v>38357</v>
      </c>
      <c r="E4" s="21">
        <v>234.5</v>
      </c>
      <c r="F4" s="21"/>
      <c r="G4" s="43">
        <v>694558</v>
      </c>
      <c r="H4" s="146"/>
      <c r="I4" s="27"/>
      <c r="J4" s="27"/>
      <c r="K4" s="27"/>
      <c r="L4" s="27"/>
      <c r="M4" s="147"/>
      <c r="N4" s="147"/>
      <c r="O4" s="9">
        <v>234.5</v>
      </c>
      <c r="P4" s="27"/>
      <c r="Q4" s="148"/>
      <c r="R4" s="10"/>
    </row>
    <row r="5" spans="1:18" s="1" customFormat="1" ht="12" customHeight="1">
      <c r="A5" s="23">
        <v>2</v>
      </c>
      <c r="B5" s="11" t="s">
        <v>14</v>
      </c>
      <c r="C5" s="12"/>
      <c r="D5" s="31">
        <v>38362</v>
      </c>
      <c r="E5" s="136">
        <v>19</v>
      </c>
      <c r="F5" s="136"/>
      <c r="G5" s="43">
        <f aca="true" t="shared" si="0" ref="G5:G59">G4-F5+E5</f>
        <v>694577</v>
      </c>
      <c r="H5" s="136"/>
      <c r="I5" s="27"/>
      <c r="J5" s="27"/>
      <c r="K5" s="27"/>
      <c r="L5" s="27"/>
      <c r="M5" s="9"/>
      <c r="N5" s="9"/>
      <c r="O5" s="9">
        <v>19</v>
      </c>
      <c r="P5" s="27"/>
      <c r="Q5" s="148"/>
      <c r="R5" s="10"/>
    </row>
    <row r="6" spans="1:18" s="1" customFormat="1" ht="12" customHeight="1">
      <c r="A6" s="23">
        <v>3</v>
      </c>
      <c r="B6" s="8" t="s">
        <v>15</v>
      </c>
      <c r="C6" s="4"/>
      <c r="D6" s="31">
        <v>38370</v>
      </c>
      <c r="E6" s="21"/>
      <c r="F6" s="21">
        <v>26</v>
      </c>
      <c r="G6" s="43">
        <f t="shared" si="0"/>
        <v>694551</v>
      </c>
      <c r="H6" s="136"/>
      <c r="I6" s="27">
        <v>26</v>
      </c>
      <c r="J6" s="27"/>
      <c r="K6" s="27"/>
      <c r="L6" s="27"/>
      <c r="M6" s="9"/>
      <c r="N6" s="9"/>
      <c r="O6" s="9"/>
      <c r="P6" s="27"/>
      <c r="Q6" s="9"/>
      <c r="R6" s="10"/>
    </row>
    <row r="7" spans="1:18" s="1" customFormat="1" ht="12" customHeight="1">
      <c r="A7" s="23">
        <v>4</v>
      </c>
      <c r="B7" s="8" t="s">
        <v>16</v>
      </c>
      <c r="C7" s="4" t="s">
        <v>17</v>
      </c>
      <c r="D7" s="31">
        <v>38370</v>
      </c>
      <c r="E7" s="21"/>
      <c r="F7" s="21">
        <v>5664</v>
      </c>
      <c r="G7" s="43">
        <f t="shared" si="0"/>
        <v>688887</v>
      </c>
      <c r="H7" s="136">
        <v>5664</v>
      </c>
      <c r="I7" s="136"/>
      <c r="J7" s="136"/>
      <c r="K7" s="27"/>
      <c r="L7" s="27"/>
      <c r="M7" s="9"/>
      <c r="N7" s="9"/>
      <c r="O7" s="9"/>
      <c r="P7" s="27"/>
      <c r="Q7" s="9"/>
      <c r="R7" s="10"/>
    </row>
    <row r="8" spans="1:18" s="1" customFormat="1" ht="12" customHeight="1">
      <c r="A8" s="23">
        <v>5</v>
      </c>
      <c r="B8" s="8" t="s">
        <v>18</v>
      </c>
      <c r="C8" s="4" t="s">
        <v>19</v>
      </c>
      <c r="D8" s="31">
        <v>38370</v>
      </c>
      <c r="E8" s="21"/>
      <c r="F8" s="21">
        <v>17850</v>
      </c>
      <c r="G8" s="43">
        <f t="shared" si="0"/>
        <v>671037</v>
      </c>
      <c r="H8" s="136">
        <v>17850</v>
      </c>
      <c r="I8" s="27"/>
      <c r="J8" s="27"/>
      <c r="K8" s="27"/>
      <c r="L8" s="27"/>
      <c r="M8" s="9"/>
      <c r="N8" s="9"/>
      <c r="O8" s="9"/>
      <c r="P8" s="27"/>
      <c r="Q8" s="9"/>
      <c r="R8" s="10"/>
    </row>
    <row r="9" spans="1:18" s="1" customFormat="1" ht="12" customHeight="1">
      <c r="A9" s="23">
        <v>6</v>
      </c>
      <c r="B9" s="8" t="s">
        <v>15</v>
      </c>
      <c r="C9" s="4"/>
      <c r="D9" s="31" t="s">
        <v>50</v>
      </c>
      <c r="E9" s="21"/>
      <c r="F9" s="21">
        <v>46</v>
      </c>
      <c r="G9" s="43">
        <f t="shared" si="0"/>
        <v>670991</v>
      </c>
      <c r="H9" s="136"/>
      <c r="I9" s="148"/>
      <c r="J9" s="136">
        <v>46</v>
      </c>
      <c r="K9" s="27"/>
      <c r="L9" s="27"/>
      <c r="M9" s="9"/>
      <c r="N9" s="9"/>
      <c r="O9" s="9"/>
      <c r="P9" s="27"/>
      <c r="Q9" s="9"/>
      <c r="R9" s="10"/>
    </row>
    <row r="10" spans="1:18" s="1" customFormat="1" ht="12" customHeight="1">
      <c r="A10" s="23">
        <v>7</v>
      </c>
      <c r="B10" s="8" t="s">
        <v>20</v>
      </c>
      <c r="C10" s="4" t="s">
        <v>19</v>
      </c>
      <c r="D10" s="31">
        <v>38371</v>
      </c>
      <c r="E10" s="21"/>
      <c r="F10" s="21">
        <v>2903</v>
      </c>
      <c r="G10" s="43">
        <f t="shared" si="0"/>
        <v>668088</v>
      </c>
      <c r="H10" s="27">
        <v>2903</v>
      </c>
      <c r="I10" s="136"/>
      <c r="J10" s="136"/>
      <c r="K10" s="27"/>
      <c r="L10" s="27"/>
      <c r="M10" s="9"/>
      <c r="N10" s="9"/>
      <c r="O10" s="9"/>
      <c r="P10" s="27"/>
      <c r="Q10" s="9"/>
      <c r="R10" s="10"/>
    </row>
    <row r="11" spans="1:18" s="1" customFormat="1" ht="12" customHeight="1">
      <c r="A11" s="23">
        <v>8</v>
      </c>
      <c r="B11" s="8" t="s">
        <v>21</v>
      </c>
      <c r="C11" s="4" t="s">
        <v>22</v>
      </c>
      <c r="D11" s="31">
        <v>38371</v>
      </c>
      <c r="E11" s="21"/>
      <c r="F11" s="21">
        <v>3292</v>
      </c>
      <c r="G11" s="43">
        <f t="shared" si="0"/>
        <v>664796</v>
      </c>
      <c r="H11" s="27">
        <v>3292</v>
      </c>
      <c r="I11" s="27"/>
      <c r="J11" s="27"/>
      <c r="K11" s="27"/>
      <c r="L11" s="27"/>
      <c r="M11" s="9"/>
      <c r="N11" s="9"/>
      <c r="O11" s="9"/>
      <c r="P11" s="27"/>
      <c r="Q11" s="147"/>
      <c r="R11" s="10"/>
    </row>
    <row r="12" spans="1:18" s="1" customFormat="1" ht="12" customHeight="1">
      <c r="A12" s="23">
        <v>9</v>
      </c>
      <c r="B12" s="8" t="s">
        <v>15</v>
      </c>
      <c r="C12" s="4"/>
      <c r="D12" s="31">
        <v>38377</v>
      </c>
      <c r="E12" s="21"/>
      <c r="F12" s="21">
        <v>23</v>
      </c>
      <c r="G12" s="43">
        <f t="shared" si="0"/>
        <v>664773</v>
      </c>
      <c r="H12" s="136"/>
      <c r="I12" s="148"/>
      <c r="J12" s="27">
        <v>23</v>
      </c>
      <c r="K12" s="27"/>
      <c r="L12" s="27"/>
      <c r="M12" s="9"/>
      <c r="N12" s="9"/>
      <c r="O12" s="9"/>
      <c r="P12" s="27"/>
      <c r="Q12" s="9"/>
      <c r="R12" s="10"/>
    </row>
    <row r="13" spans="1:18" s="1" customFormat="1" ht="12" customHeight="1">
      <c r="A13" s="23">
        <v>10</v>
      </c>
      <c r="B13" s="8" t="s">
        <v>23</v>
      </c>
      <c r="C13" s="4" t="s">
        <v>19</v>
      </c>
      <c r="D13" s="31">
        <v>38377</v>
      </c>
      <c r="E13" s="21"/>
      <c r="F13" s="21">
        <v>46202.5</v>
      </c>
      <c r="G13" s="149">
        <f t="shared" si="0"/>
        <v>618570.5</v>
      </c>
      <c r="H13" s="27">
        <v>46202.5</v>
      </c>
      <c r="I13" s="136"/>
      <c r="J13" s="136"/>
      <c r="K13" s="27"/>
      <c r="L13" s="27"/>
      <c r="M13" s="9"/>
      <c r="N13" s="9"/>
      <c r="O13" s="9"/>
      <c r="P13" s="27"/>
      <c r="Q13" s="9"/>
      <c r="R13" s="10"/>
    </row>
    <row r="14" spans="1:18" s="1" customFormat="1" ht="12" customHeight="1">
      <c r="A14" s="23">
        <v>11</v>
      </c>
      <c r="B14" s="8" t="s">
        <v>15</v>
      </c>
      <c r="C14" s="4"/>
      <c r="D14" s="31">
        <v>38383</v>
      </c>
      <c r="E14" s="21"/>
      <c r="F14" s="21">
        <v>200</v>
      </c>
      <c r="G14" s="149">
        <f t="shared" si="0"/>
        <v>618370.5</v>
      </c>
      <c r="H14" s="27"/>
      <c r="I14" s="148"/>
      <c r="J14" s="27">
        <v>200</v>
      </c>
      <c r="K14" s="27"/>
      <c r="L14" s="27"/>
      <c r="M14" s="147"/>
      <c r="N14" s="147"/>
      <c r="O14" s="147"/>
      <c r="P14" s="27"/>
      <c r="Q14" s="9"/>
      <c r="R14" s="10"/>
    </row>
    <row r="15" spans="1:18" s="1" customFormat="1" ht="12" customHeight="1">
      <c r="A15" s="23">
        <v>12</v>
      </c>
      <c r="B15" s="8" t="s">
        <v>15</v>
      </c>
      <c r="C15" s="4"/>
      <c r="D15" s="31">
        <v>38384</v>
      </c>
      <c r="E15" s="21"/>
      <c r="F15" s="21">
        <v>13</v>
      </c>
      <c r="G15" s="149">
        <f t="shared" si="0"/>
        <v>618357.5</v>
      </c>
      <c r="H15" s="27"/>
      <c r="I15" s="148"/>
      <c r="J15" s="27">
        <v>13</v>
      </c>
      <c r="K15" s="27"/>
      <c r="L15" s="27"/>
      <c r="M15" s="9"/>
      <c r="N15" s="9"/>
      <c r="O15" s="9"/>
      <c r="P15" s="27"/>
      <c r="Q15" s="9"/>
      <c r="R15" s="10"/>
    </row>
    <row r="16" spans="1:18" s="14" customFormat="1" ht="12" customHeight="1">
      <c r="A16" s="47">
        <v>13</v>
      </c>
      <c r="B16" s="11" t="s">
        <v>24</v>
      </c>
      <c r="C16" s="13"/>
      <c r="D16" s="32">
        <v>38384</v>
      </c>
      <c r="E16" s="136"/>
      <c r="F16" s="136">
        <v>25730</v>
      </c>
      <c r="G16" s="150">
        <f t="shared" si="0"/>
        <v>592627.5</v>
      </c>
      <c r="H16" s="9"/>
      <c r="I16" s="27">
        <v>25730</v>
      </c>
      <c r="J16" s="27"/>
      <c r="K16" s="27"/>
      <c r="L16" s="27"/>
      <c r="M16" s="9"/>
      <c r="N16" s="9"/>
      <c r="O16" s="9"/>
      <c r="P16" s="27"/>
      <c r="Q16" s="147"/>
      <c r="R16" s="15"/>
    </row>
    <row r="17" spans="1:18" s="14" customFormat="1" ht="12" customHeight="1">
      <c r="A17" s="47">
        <v>14</v>
      </c>
      <c r="B17" s="11" t="s">
        <v>25</v>
      </c>
      <c r="C17" s="12"/>
      <c r="D17" s="32">
        <v>38385</v>
      </c>
      <c r="E17" s="136">
        <v>284</v>
      </c>
      <c r="F17" s="136"/>
      <c r="G17" s="150">
        <f t="shared" si="0"/>
        <v>592911.5</v>
      </c>
      <c r="H17" s="136"/>
      <c r="I17" s="27"/>
      <c r="J17" s="27"/>
      <c r="K17" s="27"/>
      <c r="L17" s="27"/>
      <c r="M17" s="9"/>
      <c r="N17" s="9"/>
      <c r="O17" s="9">
        <v>284</v>
      </c>
      <c r="P17" s="27"/>
      <c r="Q17" s="9"/>
      <c r="R17" s="15"/>
    </row>
    <row r="18" spans="1:18" s="14" customFormat="1" ht="12" customHeight="1">
      <c r="A18" s="47">
        <v>15</v>
      </c>
      <c r="B18" s="16" t="s">
        <v>15</v>
      </c>
      <c r="C18" s="12"/>
      <c r="D18" s="32">
        <v>38411</v>
      </c>
      <c r="E18" s="136"/>
      <c r="F18" s="136">
        <v>200</v>
      </c>
      <c r="G18" s="150">
        <f t="shared" si="0"/>
        <v>592711.5</v>
      </c>
      <c r="H18" s="136"/>
      <c r="I18" s="9"/>
      <c r="J18" s="27">
        <v>200</v>
      </c>
      <c r="K18" s="27"/>
      <c r="L18" s="27"/>
      <c r="M18" s="9"/>
      <c r="N18" s="9"/>
      <c r="O18" s="9"/>
      <c r="P18" s="27"/>
      <c r="Q18" s="9"/>
      <c r="R18" s="15"/>
    </row>
    <row r="19" spans="1:18" s="14" customFormat="1" ht="12" customHeight="1">
      <c r="A19" s="47">
        <v>16</v>
      </c>
      <c r="B19" s="11" t="s">
        <v>25</v>
      </c>
      <c r="C19" s="12"/>
      <c r="D19" s="32">
        <v>38413</v>
      </c>
      <c r="E19" s="136">
        <v>227</v>
      </c>
      <c r="F19" s="136"/>
      <c r="G19" s="150">
        <f t="shared" si="0"/>
        <v>592938.5</v>
      </c>
      <c r="H19" s="27"/>
      <c r="I19" s="136"/>
      <c r="J19" s="136"/>
      <c r="K19" s="27"/>
      <c r="L19" s="27"/>
      <c r="M19" s="9"/>
      <c r="N19" s="9"/>
      <c r="O19" s="9">
        <v>227</v>
      </c>
      <c r="P19" s="27"/>
      <c r="Q19" s="9"/>
      <c r="R19" s="15"/>
    </row>
    <row r="20" spans="1:18" s="14" customFormat="1" ht="12" customHeight="1">
      <c r="A20" s="47">
        <v>17</v>
      </c>
      <c r="B20" s="16" t="s">
        <v>15</v>
      </c>
      <c r="C20" s="12"/>
      <c r="D20" s="32">
        <v>38415</v>
      </c>
      <c r="E20" s="136"/>
      <c r="F20" s="136">
        <v>18</v>
      </c>
      <c r="G20" s="150">
        <f t="shared" si="0"/>
        <v>592920.5</v>
      </c>
      <c r="H20" s="27"/>
      <c r="I20" s="9"/>
      <c r="J20" s="27">
        <v>18</v>
      </c>
      <c r="K20" s="136"/>
      <c r="L20" s="136"/>
      <c r="M20" s="9"/>
      <c r="N20" s="9"/>
      <c r="O20" s="9"/>
      <c r="P20" s="27"/>
      <c r="Q20" s="9"/>
      <c r="R20" s="15"/>
    </row>
    <row r="21" spans="1:18" s="14" customFormat="1" ht="12" customHeight="1">
      <c r="A21" s="47">
        <v>18</v>
      </c>
      <c r="B21" s="11" t="s">
        <v>24</v>
      </c>
      <c r="C21" s="12"/>
      <c r="D21" s="32">
        <v>38415</v>
      </c>
      <c r="E21" s="136"/>
      <c r="F21" s="136">
        <v>56358</v>
      </c>
      <c r="G21" s="150">
        <f t="shared" si="0"/>
        <v>536562.5</v>
      </c>
      <c r="H21" s="9"/>
      <c r="I21" s="27">
        <v>56358</v>
      </c>
      <c r="J21" s="27"/>
      <c r="K21" s="27"/>
      <c r="L21" s="27"/>
      <c r="M21" s="9"/>
      <c r="N21" s="9"/>
      <c r="O21" s="9"/>
      <c r="P21" s="27"/>
      <c r="Q21" s="9"/>
      <c r="R21" s="15"/>
    </row>
    <row r="22" spans="1:18" s="1" customFormat="1" ht="12" customHeight="1">
      <c r="A22" s="23">
        <v>19</v>
      </c>
      <c r="B22" s="8" t="s">
        <v>15</v>
      </c>
      <c r="C22" s="4"/>
      <c r="D22" s="31">
        <v>38422</v>
      </c>
      <c r="E22" s="21"/>
      <c r="F22" s="21">
        <v>165</v>
      </c>
      <c r="G22" s="149">
        <f t="shared" si="0"/>
        <v>536397.5</v>
      </c>
      <c r="H22" s="136"/>
      <c r="I22" s="148"/>
      <c r="J22" s="27">
        <v>165</v>
      </c>
      <c r="K22" s="27"/>
      <c r="L22" s="27"/>
      <c r="M22" s="9"/>
      <c r="N22" s="9"/>
      <c r="O22" s="9"/>
      <c r="P22" s="27"/>
      <c r="Q22" s="9"/>
      <c r="R22" s="10"/>
    </row>
    <row r="23" spans="1:18" s="1" customFormat="1" ht="12" customHeight="1">
      <c r="A23" s="23">
        <v>20</v>
      </c>
      <c r="B23" s="8" t="s">
        <v>26</v>
      </c>
      <c r="C23" s="4"/>
      <c r="D23" s="31">
        <v>38422</v>
      </c>
      <c r="E23" s="21"/>
      <c r="F23" s="21">
        <v>500000</v>
      </c>
      <c r="G23" s="149">
        <f t="shared" si="0"/>
        <v>36397.5</v>
      </c>
      <c r="H23" s="136"/>
      <c r="I23" s="27"/>
      <c r="J23" s="27"/>
      <c r="K23" s="27">
        <v>500000</v>
      </c>
      <c r="L23" s="27"/>
      <c r="M23" s="9"/>
      <c r="N23" s="9"/>
      <c r="O23" s="9"/>
      <c r="P23" s="27"/>
      <c r="Q23" s="9"/>
      <c r="R23" s="10"/>
    </row>
    <row r="24" spans="1:18" s="1" customFormat="1" ht="12" customHeight="1">
      <c r="A24" s="23">
        <v>21</v>
      </c>
      <c r="B24" s="8" t="s">
        <v>15</v>
      </c>
      <c r="C24" s="4"/>
      <c r="D24" s="31">
        <v>38442</v>
      </c>
      <c r="E24" s="21"/>
      <c r="F24" s="21">
        <v>500</v>
      </c>
      <c r="G24" s="149">
        <f t="shared" si="0"/>
        <v>35897.5</v>
      </c>
      <c r="H24" s="27"/>
      <c r="I24" s="148"/>
      <c r="J24" s="136">
        <v>500</v>
      </c>
      <c r="K24" s="27"/>
      <c r="L24" s="27"/>
      <c r="M24" s="9"/>
      <c r="N24" s="9"/>
      <c r="O24" s="9"/>
      <c r="P24" s="27"/>
      <c r="Q24" s="9"/>
      <c r="R24" s="10"/>
    </row>
    <row r="25" spans="1:18" s="1" customFormat="1" ht="12" customHeight="1">
      <c r="A25" s="23">
        <v>22</v>
      </c>
      <c r="B25" s="8" t="s">
        <v>25</v>
      </c>
      <c r="C25" s="4"/>
      <c r="D25" s="31">
        <v>38443</v>
      </c>
      <c r="E25" s="21">
        <v>86</v>
      </c>
      <c r="F25" s="21"/>
      <c r="G25" s="149">
        <f t="shared" si="0"/>
        <v>35983.5</v>
      </c>
      <c r="H25" s="136"/>
      <c r="I25" s="27"/>
      <c r="J25" s="27"/>
      <c r="K25" s="27"/>
      <c r="L25" s="27"/>
      <c r="M25" s="9"/>
      <c r="N25" s="9"/>
      <c r="O25" s="9">
        <v>86</v>
      </c>
      <c r="P25" s="27"/>
      <c r="Q25" s="9"/>
      <c r="R25" s="10"/>
    </row>
    <row r="26" spans="1:18" s="1" customFormat="1" ht="12" customHeight="1">
      <c r="A26" s="23">
        <v>23</v>
      </c>
      <c r="B26" s="8" t="s">
        <v>26</v>
      </c>
      <c r="C26" s="4"/>
      <c r="D26" s="31">
        <v>38453</v>
      </c>
      <c r="E26" s="21">
        <v>500000</v>
      </c>
      <c r="F26" s="21"/>
      <c r="G26" s="149">
        <f t="shared" si="0"/>
        <v>535983.5</v>
      </c>
      <c r="H26" s="151"/>
      <c r="I26" s="136"/>
      <c r="J26" s="136"/>
      <c r="K26" s="27"/>
      <c r="L26" s="27"/>
      <c r="M26" s="9"/>
      <c r="N26" s="9"/>
      <c r="O26" s="9"/>
      <c r="P26" s="9">
        <v>500000</v>
      </c>
      <c r="Q26" s="9"/>
      <c r="R26" s="10"/>
    </row>
    <row r="27" spans="1:18" s="1" customFormat="1" ht="12" customHeight="1">
      <c r="A27" s="23">
        <v>24</v>
      </c>
      <c r="B27" s="8" t="s">
        <v>15</v>
      </c>
      <c r="C27" s="4"/>
      <c r="D27" s="31">
        <v>38454</v>
      </c>
      <c r="E27" s="21"/>
      <c r="F27" s="21">
        <v>52</v>
      </c>
      <c r="G27" s="149">
        <f t="shared" si="0"/>
        <v>535931.5</v>
      </c>
      <c r="H27" s="27"/>
      <c r="I27" s="148"/>
      <c r="J27" s="136">
        <v>52</v>
      </c>
      <c r="K27" s="27"/>
      <c r="L27" s="27"/>
      <c r="M27" s="9"/>
      <c r="N27" s="9"/>
      <c r="O27" s="9"/>
      <c r="P27" s="27"/>
      <c r="Q27" s="9"/>
      <c r="R27" s="10"/>
    </row>
    <row r="28" spans="1:18" s="1" customFormat="1" ht="12" customHeight="1">
      <c r="A28" s="23">
        <v>25</v>
      </c>
      <c r="B28" s="8" t="s">
        <v>27</v>
      </c>
      <c r="C28" s="4"/>
      <c r="D28" s="31">
        <v>38454</v>
      </c>
      <c r="E28" s="21"/>
      <c r="F28" s="21">
        <v>259</v>
      </c>
      <c r="G28" s="149">
        <f t="shared" si="0"/>
        <v>535672.5</v>
      </c>
      <c r="H28" s="27"/>
      <c r="I28" s="27">
        <v>259</v>
      </c>
      <c r="J28" s="27"/>
      <c r="K28" s="27"/>
      <c r="L28" s="27"/>
      <c r="M28" s="9"/>
      <c r="N28" s="9"/>
      <c r="O28" s="9"/>
      <c r="P28" s="27"/>
      <c r="Q28" s="147"/>
      <c r="R28" s="10"/>
    </row>
    <row r="29" spans="1:18" s="1" customFormat="1" ht="12" customHeight="1">
      <c r="A29" s="23">
        <v>26</v>
      </c>
      <c r="B29" s="8" t="s">
        <v>28</v>
      </c>
      <c r="C29" s="4"/>
      <c r="D29" s="31">
        <v>38454</v>
      </c>
      <c r="E29" s="21"/>
      <c r="F29" s="21">
        <v>2100</v>
      </c>
      <c r="G29" s="149">
        <f t="shared" si="0"/>
        <v>533572.5</v>
      </c>
      <c r="H29" s="136"/>
      <c r="I29" s="27"/>
      <c r="J29" s="27"/>
      <c r="K29" s="27">
        <v>2100</v>
      </c>
      <c r="L29" s="27"/>
      <c r="M29" s="9"/>
      <c r="N29" s="9"/>
      <c r="O29" s="9"/>
      <c r="P29" s="27"/>
      <c r="Q29" s="9"/>
      <c r="R29" s="10"/>
    </row>
    <row r="30" spans="1:18" s="1" customFormat="1" ht="12" customHeight="1">
      <c r="A30" s="23">
        <v>27</v>
      </c>
      <c r="B30" s="17" t="s">
        <v>15</v>
      </c>
      <c r="C30" s="4"/>
      <c r="D30" s="31">
        <v>38471</v>
      </c>
      <c r="E30" s="21"/>
      <c r="F30" s="21">
        <v>500</v>
      </c>
      <c r="G30" s="149">
        <f t="shared" si="0"/>
        <v>533072.5</v>
      </c>
      <c r="H30" s="136"/>
      <c r="I30" s="148"/>
      <c r="J30" s="27">
        <v>500</v>
      </c>
      <c r="K30" s="27"/>
      <c r="L30" s="27"/>
      <c r="M30" s="9"/>
      <c r="N30" s="9"/>
      <c r="O30" s="9"/>
      <c r="P30" s="27"/>
      <c r="Q30" s="9"/>
      <c r="R30" s="10"/>
    </row>
    <row r="31" spans="1:18" s="1" customFormat="1" ht="12" customHeight="1">
      <c r="A31" s="23">
        <v>28</v>
      </c>
      <c r="B31" s="8" t="s">
        <v>25</v>
      </c>
      <c r="C31" s="4"/>
      <c r="D31" s="31">
        <v>38477</v>
      </c>
      <c r="E31" s="21">
        <v>151</v>
      </c>
      <c r="F31" s="21"/>
      <c r="G31" s="149">
        <f t="shared" si="0"/>
        <v>533223.5</v>
      </c>
      <c r="H31" s="27"/>
      <c r="I31" s="136"/>
      <c r="J31" s="136"/>
      <c r="K31" s="27"/>
      <c r="L31" s="27"/>
      <c r="M31" s="9"/>
      <c r="N31" s="9"/>
      <c r="O31" s="9">
        <v>151</v>
      </c>
      <c r="P31" s="27"/>
      <c r="Q31" s="148"/>
      <c r="R31" s="10"/>
    </row>
    <row r="32" spans="1:18" s="1" customFormat="1" ht="12" customHeight="1">
      <c r="A32" s="23">
        <v>29</v>
      </c>
      <c r="B32" s="17" t="s">
        <v>27</v>
      </c>
      <c r="C32" s="4"/>
      <c r="D32" s="31">
        <v>38484</v>
      </c>
      <c r="E32" s="21"/>
      <c r="F32" s="21">
        <v>74</v>
      </c>
      <c r="G32" s="149">
        <f t="shared" si="0"/>
        <v>533149.5</v>
      </c>
      <c r="H32" s="27"/>
      <c r="I32" s="27">
        <v>74</v>
      </c>
      <c r="J32" s="27"/>
      <c r="K32" s="136"/>
      <c r="L32" s="136"/>
      <c r="M32" s="9"/>
      <c r="N32" s="9"/>
      <c r="O32" s="9"/>
      <c r="P32" s="147"/>
      <c r="Q32" s="9"/>
      <c r="R32" s="10"/>
    </row>
    <row r="33" spans="1:18" s="1" customFormat="1" ht="12" customHeight="1">
      <c r="A33" s="37">
        <v>30</v>
      </c>
      <c r="B33" s="18" t="s">
        <v>27</v>
      </c>
      <c r="C33" s="19"/>
      <c r="D33" s="33">
        <v>38484</v>
      </c>
      <c r="E33" s="40"/>
      <c r="F33" s="40">
        <v>74</v>
      </c>
      <c r="G33" s="152">
        <f t="shared" si="0"/>
        <v>533075.5</v>
      </c>
      <c r="H33" s="136"/>
      <c r="I33" s="27">
        <v>74</v>
      </c>
      <c r="J33" s="27"/>
      <c r="K33" s="27"/>
      <c r="L33" s="27"/>
      <c r="M33" s="9"/>
      <c r="N33" s="9"/>
      <c r="O33" s="9"/>
      <c r="P33" s="27"/>
      <c r="Q33" s="9"/>
      <c r="R33" s="15"/>
    </row>
    <row r="34" spans="1:18" s="1" customFormat="1" ht="12" customHeight="1">
      <c r="A34" s="23">
        <v>31</v>
      </c>
      <c r="B34" s="8" t="s">
        <v>15</v>
      </c>
      <c r="C34" s="4"/>
      <c r="D34" s="31">
        <v>38484</v>
      </c>
      <c r="E34" s="21"/>
      <c r="F34" s="21">
        <v>117</v>
      </c>
      <c r="G34" s="149">
        <f t="shared" si="0"/>
        <v>532958.5</v>
      </c>
      <c r="H34" s="136"/>
      <c r="I34" s="148"/>
      <c r="J34" s="27">
        <v>117</v>
      </c>
      <c r="K34" s="27"/>
      <c r="L34" s="27"/>
      <c r="M34" s="9"/>
      <c r="N34" s="9"/>
      <c r="O34" s="9"/>
      <c r="P34" s="27"/>
      <c r="Q34" s="9"/>
      <c r="R34" s="10"/>
    </row>
    <row r="35" spans="1:18" s="1" customFormat="1" ht="12" customHeight="1">
      <c r="A35" s="23">
        <v>32</v>
      </c>
      <c r="B35" s="8" t="s">
        <v>29</v>
      </c>
      <c r="C35" s="4"/>
      <c r="D35" s="31">
        <v>38484</v>
      </c>
      <c r="E35" s="21"/>
      <c r="F35" s="21">
        <v>600</v>
      </c>
      <c r="G35" s="149">
        <f t="shared" si="0"/>
        <v>532358.5</v>
      </c>
      <c r="H35" s="136"/>
      <c r="I35" s="27">
        <v>600</v>
      </c>
      <c r="J35" s="27"/>
      <c r="K35" s="27"/>
      <c r="L35" s="27"/>
      <c r="M35" s="9"/>
      <c r="N35" s="9"/>
      <c r="O35" s="9"/>
      <c r="P35" s="27"/>
      <c r="Q35" s="9"/>
      <c r="R35" s="10"/>
    </row>
    <row r="36" spans="1:18" s="1" customFormat="1" ht="12" customHeight="1">
      <c r="A36" s="23">
        <v>33</v>
      </c>
      <c r="B36" s="8" t="s">
        <v>30</v>
      </c>
      <c r="C36" s="20"/>
      <c r="D36" s="31">
        <v>38484</v>
      </c>
      <c r="E36" s="21"/>
      <c r="F36" s="21">
        <v>600</v>
      </c>
      <c r="G36" s="149">
        <f t="shared" si="0"/>
        <v>531758.5</v>
      </c>
      <c r="H36" s="27"/>
      <c r="I36" s="148"/>
      <c r="J36" s="148"/>
      <c r="K36" s="136">
        <v>600</v>
      </c>
      <c r="L36" s="136"/>
      <c r="M36" s="9"/>
      <c r="N36" s="9"/>
      <c r="O36" s="9"/>
      <c r="P36" s="27"/>
      <c r="Q36" s="9"/>
      <c r="R36" s="10"/>
    </row>
    <row r="37" spans="1:18" s="1" customFormat="1" ht="12" customHeight="1">
      <c r="A37" s="22">
        <v>34</v>
      </c>
      <c r="B37" s="8" t="s">
        <v>31</v>
      </c>
      <c r="C37" s="4" t="s">
        <v>32</v>
      </c>
      <c r="D37" s="31">
        <v>38484</v>
      </c>
      <c r="E37" s="21"/>
      <c r="F37" s="21">
        <v>65655</v>
      </c>
      <c r="G37" s="43">
        <f>G36-F37+E37</f>
        <v>466103.5</v>
      </c>
      <c r="H37" s="136">
        <v>65655</v>
      </c>
      <c r="I37" s="27"/>
      <c r="J37" s="27"/>
      <c r="K37" s="27"/>
      <c r="L37" s="27"/>
      <c r="M37" s="9"/>
      <c r="N37" s="9"/>
      <c r="O37" s="9"/>
      <c r="P37" s="27"/>
      <c r="Q37" s="9"/>
      <c r="R37" s="10"/>
    </row>
    <row r="38" spans="1:18" s="1" customFormat="1" ht="12" customHeight="1">
      <c r="A38" s="23">
        <v>35</v>
      </c>
      <c r="B38" s="8" t="s">
        <v>15</v>
      </c>
      <c r="C38" s="4"/>
      <c r="D38" s="31">
        <v>38485</v>
      </c>
      <c r="E38" s="21"/>
      <c r="F38" s="21">
        <v>128</v>
      </c>
      <c r="G38" s="43">
        <f t="shared" si="0"/>
        <v>465975.5</v>
      </c>
      <c r="H38" s="27"/>
      <c r="I38" s="148"/>
      <c r="J38" s="136">
        <v>128</v>
      </c>
      <c r="K38" s="27"/>
      <c r="L38" s="27"/>
      <c r="M38" s="9"/>
      <c r="N38" s="9"/>
      <c r="O38" s="9"/>
      <c r="P38" s="27"/>
      <c r="Q38" s="9"/>
      <c r="R38" s="10"/>
    </row>
    <row r="39" spans="1:18" s="1" customFormat="1" ht="12" customHeight="1">
      <c r="A39" s="47">
        <v>36</v>
      </c>
      <c r="B39" s="11" t="s">
        <v>33</v>
      </c>
      <c r="C39" s="12"/>
      <c r="D39" s="32">
        <v>38485</v>
      </c>
      <c r="E39" s="136"/>
      <c r="F39" s="136">
        <v>400000</v>
      </c>
      <c r="G39" s="153">
        <f t="shared" si="0"/>
        <v>65975.5</v>
      </c>
      <c r="H39" s="136"/>
      <c r="I39" s="9"/>
      <c r="J39" s="9"/>
      <c r="K39" s="27">
        <v>400000</v>
      </c>
      <c r="L39" s="27"/>
      <c r="M39" s="9"/>
      <c r="N39" s="9"/>
      <c r="O39" s="9"/>
      <c r="P39" s="9"/>
      <c r="Q39" s="9"/>
      <c r="R39" s="10"/>
    </row>
    <row r="40" spans="1:18" s="1" customFormat="1" ht="12" customHeight="1">
      <c r="A40" s="23">
        <v>37</v>
      </c>
      <c r="B40" s="8" t="s">
        <v>15</v>
      </c>
      <c r="C40" s="4"/>
      <c r="D40" s="31">
        <v>38498</v>
      </c>
      <c r="E40" s="21"/>
      <c r="F40" s="21">
        <v>13</v>
      </c>
      <c r="G40" s="43">
        <f t="shared" si="0"/>
        <v>65962.5</v>
      </c>
      <c r="H40" s="27"/>
      <c r="I40" s="148"/>
      <c r="J40" s="136">
        <v>13</v>
      </c>
      <c r="K40" s="27"/>
      <c r="L40" s="27"/>
      <c r="M40" s="9"/>
      <c r="N40" s="9"/>
      <c r="O40" s="9"/>
      <c r="P40" s="27"/>
      <c r="Q40" s="9"/>
      <c r="R40" s="10"/>
    </row>
    <row r="41" spans="1:18" s="1" customFormat="1" ht="12" customHeight="1">
      <c r="A41" s="22">
        <v>38</v>
      </c>
      <c r="B41" s="8" t="s">
        <v>16</v>
      </c>
      <c r="C41" s="4" t="s">
        <v>34</v>
      </c>
      <c r="D41" s="31">
        <v>38498</v>
      </c>
      <c r="E41" s="21"/>
      <c r="F41" s="21">
        <v>16048</v>
      </c>
      <c r="G41" s="43">
        <f t="shared" si="0"/>
        <v>49914.5</v>
      </c>
      <c r="H41" s="27">
        <v>16048</v>
      </c>
      <c r="I41" s="136"/>
      <c r="J41" s="136"/>
      <c r="K41" s="27"/>
      <c r="L41" s="27"/>
      <c r="M41" s="9"/>
      <c r="N41" s="9"/>
      <c r="O41" s="9"/>
      <c r="P41" s="27"/>
      <c r="Q41" s="9"/>
      <c r="R41" s="10"/>
    </row>
    <row r="42" spans="1:18" s="1" customFormat="1" ht="12" customHeight="1">
      <c r="A42" s="23">
        <v>39</v>
      </c>
      <c r="B42" s="8" t="s">
        <v>15</v>
      </c>
      <c r="C42" s="4"/>
      <c r="D42" s="31">
        <v>38503</v>
      </c>
      <c r="E42" s="21"/>
      <c r="F42" s="21">
        <v>500</v>
      </c>
      <c r="G42" s="149">
        <f t="shared" si="0"/>
        <v>49414.5</v>
      </c>
      <c r="H42" s="27"/>
      <c r="I42" s="148"/>
      <c r="J42" s="136">
        <v>500</v>
      </c>
      <c r="K42" s="27"/>
      <c r="L42" s="27"/>
      <c r="M42" s="9"/>
      <c r="N42" s="9"/>
      <c r="O42" s="9"/>
      <c r="P42" s="27"/>
      <c r="Q42" s="9"/>
      <c r="R42" s="10"/>
    </row>
    <row r="43" spans="1:18" s="1" customFormat="1" ht="12" customHeight="1">
      <c r="A43" s="23">
        <v>40</v>
      </c>
      <c r="B43" s="8" t="s">
        <v>35</v>
      </c>
      <c r="C43" s="4"/>
      <c r="D43" s="31">
        <v>38503</v>
      </c>
      <c r="E43" s="21">
        <v>3078500</v>
      </c>
      <c r="F43" s="21"/>
      <c r="G43" s="149">
        <f t="shared" si="0"/>
        <v>3127914.5</v>
      </c>
      <c r="H43" s="27"/>
      <c r="I43" s="27"/>
      <c r="J43" s="27"/>
      <c r="K43" s="27"/>
      <c r="L43" s="27"/>
      <c r="M43" s="9">
        <v>3078500</v>
      </c>
      <c r="N43" s="9"/>
      <c r="O43" s="9"/>
      <c r="P43" s="27"/>
      <c r="Q43" s="147"/>
      <c r="R43" s="10"/>
    </row>
    <row r="44" spans="1:18" s="1" customFormat="1" ht="12" customHeight="1">
      <c r="A44" s="23">
        <v>41</v>
      </c>
      <c r="B44" s="8" t="s">
        <v>15</v>
      </c>
      <c r="C44" s="4"/>
      <c r="D44" s="31">
        <v>38504</v>
      </c>
      <c r="E44" s="21"/>
      <c r="F44" s="21">
        <v>800</v>
      </c>
      <c r="G44" s="149">
        <f t="shared" si="0"/>
        <v>3127114.5</v>
      </c>
      <c r="H44" s="136"/>
      <c r="I44" s="148"/>
      <c r="J44" s="27">
        <v>800</v>
      </c>
      <c r="K44" s="27"/>
      <c r="L44" s="27"/>
      <c r="M44" s="9"/>
      <c r="N44" s="9"/>
      <c r="O44" s="9"/>
      <c r="P44" s="27"/>
      <c r="Q44" s="9"/>
      <c r="R44" s="10"/>
    </row>
    <row r="45" spans="1:18" s="1" customFormat="1" ht="12" customHeight="1">
      <c r="A45" s="23">
        <v>42</v>
      </c>
      <c r="B45" s="17" t="s">
        <v>36</v>
      </c>
      <c r="C45" s="4"/>
      <c r="D45" s="31">
        <v>38504</v>
      </c>
      <c r="E45" s="21"/>
      <c r="F45" s="21">
        <v>1000000</v>
      </c>
      <c r="G45" s="149">
        <f t="shared" si="0"/>
        <v>2127114.5</v>
      </c>
      <c r="H45" s="136"/>
      <c r="I45" s="27"/>
      <c r="J45" s="27"/>
      <c r="K45" s="27">
        <v>1000000</v>
      </c>
      <c r="L45" s="27"/>
      <c r="M45" s="9"/>
      <c r="N45" s="9"/>
      <c r="O45" s="9"/>
      <c r="P45" s="27"/>
      <c r="Q45" s="9"/>
      <c r="R45" s="10"/>
    </row>
    <row r="46" spans="1:18" s="1" customFormat="1" ht="12" customHeight="1">
      <c r="A46" s="23">
        <v>43</v>
      </c>
      <c r="B46" s="8" t="s">
        <v>37</v>
      </c>
      <c r="C46" s="4"/>
      <c r="D46" s="31">
        <v>38504</v>
      </c>
      <c r="E46" s="21"/>
      <c r="F46" s="21">
        <v>1500000</v>
      </c>
      <c r="G46" s="149">
        <f t="shared" si="0"/>
        <v>627114.5</v>
      </c>
      <c r="H46" s="27"/>
      <c r="I46" s="136"/>
      <c r="J46" s="136"/>
      <c r="K46" s="27">
        <v>1500000</v>
      </c>
      <c r="L46" s="27"/>
      <c r="M46" s="9"/>
      <c r="N46" s="9"/>
      <c r="O46" s="9"/>
      <c r="P46" s="27"/>
      <c r="Q46" s="9"/>
      <c r="R46" s="10"/>
    </row>
    <row r="47" spans="1:18" s="1" customFormat="1" ht="12" customHeight="1">
      <c r="A47" s="23">
        <v>44</v>
      </c>
      <c r="B47" s="17" t="s">
        <v>25</v>
      </c>
      <c r="C47" s="4"/>
      <c r="D47" s="31">
        <v>38504</v>
      </c>
      <c r="E47" s="21">
        <v>144.5</v>
      </c>
      <c r="F47" s="148"/>
      <c r="G47" s="149">
        <f t="shared" si="0"/>
        <v>627259</v>
      </c>
      <c r="H47" s="27"/>
      <c r="I47" s="27"/>
      <c r="J47" s="27"/>
      <c r="K47" s="136"/>
      <c r="L47" s="136"/>
      <c r="M47" s="9"/>
      <c r="N47" s="9"/>
      <c r="O47" s="9">
        <v>144.5</v>
      </c>
      <c r="P47" s="147"/>
      <c r="Q47" s="148"/>
      <c r="R47" s="10"/>
    </row>
    <row r="48" spans="1:18" s="1" customFormat="1" ht="12" customHeight="1">
      <c r="A48" s="47">
        <v>45</v>
      </c>
      <c r="B48" s="11" t="s">
        <v>15</v>
      </c>
      <c r="C48" s="12"/>
      <c r="D48" s="32">
        <v>38512</v>
      </c>
      <c r="E48" s="136"/>
      <c r="F48" s="136">
        <v>160</v>
      </c>
      <c r="G48" s="150">
        <f t="shared" si="0"/>
        <v>627099</v>
      </c>
      <c r="H48" s="136"/>
      <c r="I48" s="148"/>
      <c r="J48" s="27">
        <v>160</v>
      </c>
      <c r="K48" s="27"/>
      <c r="L48" s="27"/>
      <c r="M48" s="9"/>
      <c r="N48" s="9"/>
      <c r="O48" s="9"/>
      <c r="P48" s="27"/>
      <c r="Q48" s="9"/>
      <c r="R48" s="10"/>
    </row>
    <row r="49" spans="1:18" s="1" customFormat="1" ht="12" customHeight="1">
      <c r="A49" s="23">
        <v>46</v>
      </c>
      <c r="B49" s="8" t="s">
        <v>37</v>
      </c>
      <c r="C49" s="4"/>
      <c r="D49" s="31">
        <v>38512</v>
      </c>
      <c r="E49" s="21"/>
      <c r="F49" s="21">
        <v>500000</v>
      </c>
      <c r="G49" s="149">
        <f t="shared" si="0"/>
        <v>127099</v>
      </c>
      <c r="H49" s="136"/>
      <c r="I49" s="27"/>
      <c r="J49" s="27"/>
      <c r="K49" s="27">
        <v>500000</v>
      </c>
      <c r="L49" s="27"/>
      <c r="M49" s="9"/>
      <c r="N49" s="9"/>
      <c r="O49" s="9"/>
      <c r="P49" s="27"/>
      <c r="Q49" s="9"/>
      <c r="R49" s="10"/>
    </row>
    <row r="50" spans="1:18" s="14" customFormat="1" ht="12" customHeight="1">
      <c r="A50" s="47">
        <v>47</v>
      </c>
      <c r="B50" s="11" t="s">
        <v>38</v>
      </c>
      <c r="C50" s="12"/>
      <c r="D50" s="32">
        <v>38517</v>
      </c>
      <c r="E50" s="136">
        <v>400000</v>
      </c>
      <c r="F50" s="136"/>
      <c r="G50" s="150">
        <f t="shared" si="0"/>
        <v>527099</v>
      </c>
      <c r="H50" s="136"/>
      <c r="I50" s="27"/>
      <c r="J50" s="27"/>
      <c r="K50" s="27"/>
      <c r="L50" s="27"/>
      <c r="M50" s="9"/>
      <c r="N50" s="9"/>
      <c r="O50" s="9"/>
      <c r="P50" s="9">
        <v>400000</v>
      </c>
      <c r="Q50" s="9"/>
      <c r="R50" s="15"/>
    </row>
    <row r="51" spans="1:18" s="1" customFormat="1" ht="12" customHeight="1">
      <c r="A51" s="23">
        <v>48</v>
      </c>
      <c r="B51" s="8" t="s">
        <v>15</v>
      </c>
      <c r="C51" s="20"/>
      <c r="D51" s="31">
        <v>38520</v>
      </c>
      <c r="E51" s="21"/>
      <c r="F51" s="21">
        <v>73</v>
      </c>
      <c r="G51" s="149">
        <f t="shared" si="0"/>
        <v>527026</v>
      </c>
      <c r="H51" s="27"/>
      <c r="I51" s="148"/>
      <c r="J51" s="136">
        <v>73</v>
      </c>
      <c r="K51" s="27"/>
      <c r="L51" s="27"/>
      <c r="M51" s="9"/>
      <c r="N51" s="9"/>
      <c r="O51" s="9"/>
      <c r="P51" s="27"/>
      <c r="Q51" s="9"/>
      <c r="R51" s="10"/>
    </row>
    <row r="52" spans="1:18" s="1" customFormat="1" ht="12" customHeight="1">
      <c r="A52" s="22">
        <v>49</v>
      </c>
      <c r="B52" s="8" t="s">
        <v>39</v>
      </c>
      <c r="C52" s="4" t="s">
        <v>40</v>
      </c>
      <c r="D52" s="31">
        <v>38520</v>
      </c>
      <c r="E52" s="21"/>
      <c r="F52" s="21">
        <v>6720</v>
      </c>
      <c r="G52" s="149">
        <f t="shared" si="0"/>
        <v>520306</v>
      </c>
      <c r="H52" s="136">
        <v>6720</v>
      </c>
      <c r="I52" s="27"/>
      <c r="J52" s="27"/>
      <c r="K52" s="27"/>
      <c r="L52" s="27"/>
      <c r="M52" s="9"/>
      <c r="N52" s="9"/>
      <c r="O52" s="9"/>
      <c r="P52" s="27"/>
      <c r="Q52" s="9"/>
      <c r="R52" s="10"/>
    </row>
    <row r="53" spans="1:18" s="1" customFormat="1" ht="12" customHeight="1">
      <c r="A53" s="22">
        <v>50</v>
      </c>
      <c r="B53" s="8" t="s">
        <v>41</v>
      </c>
      <c r="C53" s="4" t="s">
        <v>34</v>
      </c>
      <c r="D53" s="31">
        <v>38520</v>
      </c>
      <c r="E53" s="21"/>
      <c r="F53" s="21">
        <v>74600</v>
      </c>
      <c r="G53" s="149">
        <f t="shared" si="0"/>
        <v>445706</v>
      </c>
      <c r="H53" s="27">
        <v>74600</v>
      </c>
      <c r="I53" s="136"/>
      <c r="J53" s="136"/>
      <c r="K53" s="27"/>
      <c r="L53" s="27"/>
      <c r="M53" s="9"/>
      <c r="N53" s="9"/>
      <c r="O53" s="9"/>
      <c r="P53" s="27"/>
      <c r="Q53" s="9"/>
      <c r="R53" s="10"/>
    </row>
    <row r="54" spans="1:18" s="1" customFormat="1" ht="12" customHeight="1">
      <c r="A54" s="22">
        <v>51</v>
      </c>
      <c r="B54" s="8" t="s">
        <v>42</v>
      </c>
      <c r="C54" s="4" t="s">
        <v>34</v>
      </c>
      <c r="D54" s="31">
        <v>38520</v>
      </c>
      <c r="E54" s="21"/>
      <c r="F54" s="21">
        <v>112000</v>
      </c>
      <c r="G54" s="149">
        <f t="shared" si="0"/>
        <v>333706</v>
      </c>
      <c r="H54" s="136">
        <v>112000</v>
      </c>
      <c r="I54" s="27"/>
      <c r="J54" s="27"/>
      <c r="K54" s="27"/>
      <c r="L54" s="27"/>
      <c r="M54" s="9"/>
      <c r="N54" s="9"/>
      <c r="O54" s="9"/>
      <c r="P54" s="27"/>
      <c r="Q54" s="9"/>
      <c r="R54" s="10"/>
    </row>
    <row r="55" spans="1:18" s="1" customFormat="1" ht="12" customHeight="1">
      <c r="A55" s="23">
        <v>52</v>
      </c>
      <c r="B55" s="8" t="s">
        <v>15</v>
      </c>
      <c r="C55" s="4"/>
      <c r="D55" s="31">
        <v>38524</v>
      </c>
      <c r="E55" s="21"/>
      <c r="F55" s="21">
        <v>13</v>
      </c>
      <c r="G55" s="149">
        <f t="shared" si="0"/>
        <v>333693</v>
      </c>
      <c r="H55" s="27"/>
      <c r="I55" s="148"/>
      <c r="J55" s="136">
        <v>13</v>
      </c>
      <c r="K55" s="27"/>
      <c r="L55" s="27"/>
      <c r="M55" s="9"/>
      <c r="N55" s="9"/>
      <c r="O55" s="9"/>
      <c r="P55" s="27"/>
      <c r="Q55" s="9"/>
      <c r="R55" s="10"/>
    </row>
    <row r="56" spans="1:18" s="1" customFormat="1" ht="12" customHeight="1">
      <c r="A56" s="22">
        <v>53</v>
      </c>
      <c r="B56" s="8" t="s">
        <v>16</v>
      </c>
      <c r="C56" s="4" t="s">
        <v>34</v>
      </c>
      <c r="D56" s="31">
        <v>38524</v>
      </c>
      <c r="E56" s="21"/>
      <c r="F56" s="21">
        <v>14160</v>
      </c>
      <c r="G56" s="149">
        <f t="shared" si="0"/>
        <v>319533</v>
      </c>
      <c r="H56" s="27">
        <v>14160</v>
      </c>
      <c r="J56" s="136"/>
      <c r="K56" s="27"/>
      <c r="L56" s="27"/>
      <c r="M56" s="9"/>
      <c r="N56" s="9"/>
      <c r="O56" s="9"/>
      <c r="P56" s="27"/>
      <c r="Q56" s="9"/>
      <c r="R56" s="10"/>
    </row>
    <row r="57" spans="1:18" s="1" customFormat="1" ht="12" customHeight="1">
      <c r="A57" s="23">
        <v>54</v>
      </c>
      <c r="B57" s="8" t="s">
        <v>15</v>
      </c>
      <c r="C57" s="4"/>
      <c r="D57" s="31">
        <v>38530</v>
      </c>
      <c r="E57" s="21"/>
      <c r="F57" s="21">
        <v>13</v>
      </c>
      <c r="G57" s="149">
        <f t="shared" si="0"/>
        <v>319520</v>
      </c>
      <c r="H57" s="27"/>
      <c r="I57" s="148"/>
      <c r="J57" s="27">
        <v>13</v>
      </c>
      <c r="K57" s="27"/>
      <c r="L57" s="27"/>
      <c r="M57" s="9"/>
      <c r="N57" s="9"/>
      <c r="O57" s="9"/>
      <c r="P57" s="27"/>
      <c r="Q57" s="147"/>
      <c r="R57" s="10"/>
    </row>
    <row r="58" spans="1:17" s="1" customFormat="1" ht="12" customHeight="1">
      <c r="A58" s="22">
        <v>55</v>
      </c>
      <c r="B58" s="8" t="s">
        <v>43</v>
      </c>
      <c r="C58" s="4" t="s">
        <v>34</v>
      </c>
      <c r="D58" s="31">
        <v>38530</v>
      </c>
      <c r="E58" s="21"/>
      <c r="F58" s="21">
        <v>14573</v>
      </c>
      <c r="G58" s="149">
        <f t="shared" si="0"/>
        <v>304947</v>
      </c>
      <c r="H58" s="136">
        <v>14573</v>
      </c>
      <c r="I58" s="27"/>
      <c r="J58" s="27"/>
      <c r="K58" s="27"/>
      <c r="L58" s="27"/>
      <c r="M58" s="9"/>
      <c r="N58" s="9"/>
      <c r="O58" s="9"/>
      <c r="P58" s="27"/>
      <c r="Q58" s="9"/>
    </row>
    <row r="59" spans="1:17" s="1" customFormat="1" ht="12" customHeight="1">
      <c r="A59" s="23">
        <v>56</v>
      </c>
      <c r="B59" s="17" t="s">
        <v>15</v>
      </c>
      <c r="C59" s="4"/>
      <c r="D59" s="31">
        <v>38533</v>
      </c>
      <c r="E59" s="21"/>
      <c r="F59" s="21">
        <v>500</v>
      </c>
      <c r="G59" s="149">
        <f t="shared" si="0"/>
        <v>304447</v>
      </c>
      <c r="H59" s="136"/>
      <c r="I59" s="148"/>
      <c r="J59" s="27">
        <v>500</v>
      </c>
      <c r="K59" s="27"/>
      <c r="L59" s="27"/>
      <c r="M59" s="9"/>
      <c r="N59" s="9"/>
      <c r="O59" s="9"/>
      <c r="P59" s="27"/>
      <c r="Q59" s="9"/>
    </row>
    <row r="60" spans="1:17" s="1" customFormat="1" ht="12" customHeight="1">
      <c r="A60" s="23">
        <v>57</v>
      </c>
      <c r="B60" s="8" t="s">
        <v>25</v>
      </c>
      <c r="C60" s="4"/>
      <c r="D60" s="34">
        <v>38534</v>
      </c>
      <c r="E60" s="21">
        <v>160</v>
      </c>
      <c r="F60" s="21"/>
      <c r="G60" s="154">
        <f>G59-F60+E60</f>
        <v>304607</v>
      </c>
      <c r="H60" s="27"/>
      <c r="I60" s="136"/>
      <c r="J60" s="136"/>
      <c r="K60" s="27"/>
      <c r="L60" s="27"/>
      <c r="M60" s="9"/>
      <c r="N60" s="9"/>
      <c r="O60" s="9">
        <v>160</v>
      </c>
      <c r="P60" s="27"/>
      <c r="Q60" s="148"/>
    </row>
    <row r="61" spans="1:17" s="1" customFormat="1" ht="12" customHeight="1">
      <c r="A61" s="23">
        <v>58</v>
      </c>
      <c r="B61" s="8" t="s">
        <v>25</v>
      </c>
      <c r="C61" s="4"/>
      <c r="D61" s="31">
        <v>38567</v>
      </c>
      <c r="E61" s="21">
        <v>129</v>
      </c>
      <c r="F61" s="21"/>
      <c r="G61" s="154">
        <f aca="true" t="shared" si="1" ref="G61:G108">G60-F61+E61</f>
        <v>304736</v>
      </c>
      <c r="H61" s="27"/>
      <c r="I61" s="136"/>
      <c r="J61" s="136"/>
      <c r="K61" s="27"/>
      <c r="L61" s="27"/>
      <c r="M61" s="9"/>
      <c r="N61" s="9"/>
      <c r="O61" s="9">
        <v>129</v>
      </c>
      <c r="P61" s="27"/>
      <c r="Q61" s="9"/>
    </row>
    <row r="62" spans="1:17" s="1" customFormat="1" ht="12" customHeight="1">
      <c r="A62" s="23">
        <v>59</v>
      </c>
      <c r="B62" s="8" t="s">
        <v>25</v>
      </c>
      <c r="C62" s="4"/>
      <c r="D62" s="31">
        <v>38596</v>
      </c>
      <c r="E62" s="21">
        <v>129</v>
      </c>
      <c r="F62" s="21"/>
      <c r="G62" s="154">
        <f t="shared" si="1"/>
        <v>304865</v>
      </c>
      <c r="H62" s="27"/>
      <c r="I62" s="136"/>
      <c r="J62" s="136"/>
      <c r="K62" s="27"/>
      <c r="L62" s="27"/>
      <c r="M62" s="9"/>
      <c r="N62" s="9"/>
      <c r="O62" s="9">
        <v>129</v>
      </c>
      <c r="P62" s="27"/>
      <c r="Q62" s="9"/>
    </row>
    <row r="63" spans="1:17" s="1" customFormat="1" ht="12" customHeight="1">
      <c r="A63" s="23">
        <v>60</v>
      </c>
      <c r="B63" s="8" t="s">
        <v>15</v>
      </c>
      <c r="C63" s="4"/>
      <c r="D63" s="31" t="s">
        <v>51</v>
      </c>
      <c r="E63" s="21"/>
      <c r="F63" s="21">
        <v>39</v>
      </c>
      <c r="G63" s="154">
        <f t="shared" si="1"/>
        <v>304826</v>
      </c>
      <c r="H63" s="27"/>
      <c r="I63" s="136"/>
      <c r="J63" s="136">
        <v>39</v>
      </c>
      <c r="K63" s="27"/>
      <c r="L63" s="27"/>
      <c r="M63" s="9"/>
      <c r="N63" s="9"/>
      <c r="O63" s="9"/>
      <c r="P63" s="27"/>
      <c r="Q63" s="9"/>
    </row>
    <row r="64" spans="1:17" s="1" customFormat="1" ht="12" customHeight="1">
      <c r="A64" s="23">
        <v>61</v>
      </c>
      <c r="B64" s="8" t="s">
        <v>53</v>
      </c>
      <c r="C64" s="4"/>
      <c r="D64" s="31" t="s">
        <v>51</v>
      </c>
      <c r="E64" s="21"/>
      <c r="F64" s="21">
        <v>31992</v>
      </c>
      <c r="G64" s="154">
        <f t="shared" si="1"/>
        <v>272834</v>
      </c>
      <c r="H64" s="27"/>
      <c r="I64" s="136">
        <v>31992</v>
      </c>
      <c r="J64" s="136"/>
      <c r="K64" s="27"/>
      <c r="L64" s="27"/>
      <c r="M64" s="9"/>
      <c r="N64" s="9"/>
      <c r="O64" s="9"/>
      <c r="P64" s="27"/>
      <c r="Q64" s="9"/>
    </row>
    <row r="65" spans="1:17" s="1" customFormat="1" ht="12" customHeight="1">
      <c r="A65" s="23">
        <v>62</v>
      </c>
      <c r="B65" s="8" t="s">
        <v>52</v>
      </c>
      <c r="C65" s="2"/>
      <c r="D65" s="31" t="s">
        <v>51</v>
      </c>
      <c r="E65" s="21"/>
      <c r="F65" s="21">
        <v>62700</v>
      </c>
      <c r="G65" s="154">
        <f t="shared" si="1"/>
        <v>210134</v>
      </c>
      <c r="H65" s="27"/>
      <c r="I65" s="136">
        <v>62700</v>
      </c>
      <c r="J65" s="136"/>
      <c r="K65" s="27"/>
      <c r="L65" s="27"/>
      <c r="M65" s="9"/>
      <c r="N65" s="9"/>
      <c r="O65" s="9"/>
      <c r="P65" s="27"/>
      <c r="Q65" s="9"/>
    </row>
    <row r="66" spans="1:17" s="1" customFormat="1" ht="12" customHeight="1">
      <c r="A66" s="23">
        <v>63</v>
      </c>
      <c r="B66" s="8" t="s">
        <v>15</v>
      </c>
      <c r="C66" s="4"/>
      <c r="D66" s="31" t="s">
        <v>54</v>
      </c>
      <c r="E66" s="21"/>
      <c r="F66" s="21">
        <v>200</v>
      </c>
      <c r="G66" s="154">
        <f t="shared" si="1"/>
        <v>209934</v>
      </c>
      <c r="H66" s="27"/>
      <c r="I66" s="136"/>
      <c r="J66" s="136">
        <v>200</v>
      </c>
      <c r="K66" s="27"/>
      <c r="L66" s="27"/>
      <c r="M66" s="9"/>
      <c r="N66" s="9"/>
      <c r="O66" s="9"/>
      <c r="P66" s="27"/>
      <c r="Q66" s="9"/>
    </row>
    <row r="67" spans="1:17" s="1" customFormat="1" ht="12" customHeight="1">
      <c r="A67" s="23">
        <v>64</v>
      </c>
      <c r="B67" s="8" t="s">
        <v>25</v>
      </c>
      <c r="C67" s="4"/>
      <c r="D67" s="31">
        <v>38628</v>
      </c>
      <c r="E67" s="21">
        <v>112</v>
      </c>
      <c r="F67" s="21"/>
      <c r="G67" s="154">
        <f t="shared" si="1"/>
        <v>210046</v>
      </c>
      <c r="H67" s="27"/>
      <c r="I67" s="136"/>
      <c r="J67" s="136"/>
      <c r="K67" s="27"/>
      <c r="L67" s="27"/>
      <c r="M67" s="9"/>
      <c r="N67" s="9"/>
      <c r="O67" s="9">
        <v>112</v>
      </c>
      <c r="P67" s="27"/>
      <c r="Q67" s="9"/>
    </row>
    <row r="68" spans="1:17" s="1" customFormat="1" ht="12" customHeight="1">
      <c r="A68" s="23">
        <v>65</v>
      </c>
      <c r="B68" s="8" t="s">
        <v>38</v>
      </c>
      <c r="C68" s="4"/>
      <c r="D68" s="31">
        <v>38630</v>
      </c>
      <c r="E68" s="21">
        <v>600000</v>
      </c>
      <c r="F68" s="21"/>
      <c r="G68" s="154">
        <f t="shared" si="1"/>
        <v>810046</v>
      </c>
      <c r="H68" s="27"/>
      <c r="I68" s="136"/>
      <c r="J68" s="136"/>
      <c r="K68" s="27"/>
      <c r="L68" s="27"/>
      <c r="M68" s="9"/>
      <c r="N68" s="9"/>
      <c r="O68" s="9"/>
      <c r="P68" s="27">
        <v>600000</v>
      </c>
      <c r="Q68" s="9"/>
    </row>
    <row r="69" spans="1:17" s="1" customFormat="1" ht="12" customHeight="1">
      <c r="A69" s="23">
        <v>66</v>
      </c>
      <c r="B69" s="8" t="s">
        <v>55</v>
      </c>
      <c r="C69" s="4"/>
      <c r="D69" s="31">
        <v>38632</v>
      </c>
      <c r="E69" s="21">
        <v>400000</v>
      </c>
      <c r="F69" s="21"/>
      <c r="G69" s="154">
        <f t="shared" si="1"/>
        <v>1210046</v>
      </c>
      <c r="H69" s="27"/>
      <c r="I69" s="136"/>
      <c r="J69" s="136"/>
      <c r="K69" s="27"/>
      <c r="L69" s="27"/>
      <c r="M69" s="9"/>
      <c r="N69" s="9"/>
      <c r="O69" s="9"/>
      <c r="P69" s="27">
        <v>400000</v>
      </c>
      <c r="Q69" s="9"/>
    </row>
    <row r="70" spans="1:17" s="1" customFormat="1" ht="12" customHeight="1">
      <c r="A70" s="23">
        <v>67</v>
      </c>
      <c r="B70" s="8" t="s">
        <v>15</v>
      </c>
      <c r="C70" s="4"/>
      <c r="D70" s="31" t="s">
        <v>56</v>
      </c>
      <c r="E70" s="21"/>
      <c r="F70" s="21">
        <v>500</v>
      </c>
      <c r="G70" s="154">
        <f t="shared" si="1"/>
        <v>1209546</v>
      </c>
      <c r="H70" s="27"/>
      <c r="I70" s="136"/>
      <c r="J70" s="136">
        <v>500</v>
      </c>
      <c r="K70" s="27"/>
      <c r="L70" s="27"/>
      <c r="M70" s="9"/>
      <c r="N70" s="9"/>
      <c r="O70" s="9"/>
      <c r="P70" s="27"/>
      <c r="Q70" s="9"/>
    </row>
    <row r="71" spans="1:17" s="1" customFormat="1" ht="12" customHeight="1">
      <c r="A71" s="23">
        <v>68</v>
      </c>
      <c r="B71" s="8" t="s">
        <v>25</v>
      </c>
      <c r="C71" s="4"/>
      <c r="D71" s="32">
        <v>38657</v>
      </c>
      <c r="E71" s="21">
        <v>447</v>
      </c>
      <c r="F71" s="21"/>
      <c r="G71" s="154">
        <f t="shared" si="1"/>
        <v>1209993</v>
      </c>
      <c r="H71" s="27"/>
      <c r="I71" s="136"/>
      <c r="J71" s="136"/>
      <c r="K71" s="27"/>
      <c r="L71" s="27"/>
      <c r="M71" s="9"/>
      <c r="N71" s="9"/>
      <c r="O71" s="9">
        <v>447</v>
      </c>
      <c r="P71" s="27"/>
      <c r="Q71" s="9"/>
    </row>
    <row r="72" spans="1:17" s="1" customFormat="1" ht="12" customHeight="1">
      <c r="A72" s="23">
        <v>69</v>
      </c>
      <c r="B72" s="8" t="s">
        <v>35</v>
      </c>
      <c r="C72" s="4" t="s">
        <v>34</v>
      </c>
      <c r="D72" s="32">
        <v>38657</v>
      </c>
      <c r="E72" s="21">
        <v>119707.5</v>
      </c>
      <c r="F72" s="21"/>
      <c r="G72" s="154">
        <f t="shared" si="1"/>
        <v>1329700.5</v>
      </c>
      <c r="H72" s="27"/>
      <c r="I72" s="136"/>
      <c r="J72" s="136"/>
      <c r="K72" s="27"/>
      <c r="L72" s="27"/>
      <c r="M72" s="21">
        <v>119707.5</v>
      </c>
      <c r="N72" s="9"/>
      <c r="O72" s="9"/>
      <c r="P72" s="27"/>
      <c r="Q72" s="9"/>
    </row>
    <row r="73" spans="1:17" s="1" customFormat="1" ht="12" customHeight="1">
      <c r="A73" s="23">
        <v>70</v>
      </c>
      <c r="B73" s="8" t="s">
        <v>15</v>
      </c>
      <c r="C73" s="2"/>
      <c r="D73" s="31">
        <v>38664</v>
      </c>
      <c r="E73" s="21"/>
      <c r="F73" s="21">
        <v>26</v>
      </c>
      <c r="G73" s="154">
        <f t="shared" si="1"/>
        <v>1329674.5</v>
      </c>
      <c r="H73" s="27"/>
      <c r="I73" s="136"/>
      <c r="J73" s="136">
        <v>26</v>
      </c>
      <c r="K73" s="27"/>
      <c r="L73" s="27"/>
      <c r="M73" s="9"/>
      <c r="N73" s="9"/>
      <c r="O73" s="9"/>
      <c r="P73" s="27"/>
      <c r="Q73" s="9"/>
    </row>
    <row r="74" spans="1:17" s="1" customFormat="1" ht="12" customHeight="1">
      <c r="A74" s="23">
        <v>71</v>
      </c>
      <c r="B74" s="8" t="s">
        <v>57</v>
      </c>
      <c r="C74" s="4" t="s">
        <v>40</v>
      </c>
      <c r="D74" s="31">
        <v>38664</v>
      </c>
      <c r="E74" s="21"/>
      <c r="F74" s="136">
        <v>50523</v>
      </c>
      <c r="G74" s="154">
        <f t="shared" si="1"/>
        <v>1279151.5</v>
      </c>
      <c r="H74" s="27">
        <v>50523</v>
      </c>
      <c r="I74" s="136"/>
      <c r="J74" s="136"/>
      <c r="K74" s="27"/>
      <c r="L74" s="27"/>
      <c r="M74" s="9"/>
      <c r="N74" s="9"/>
      <c r="O74" s="9"/>
      <c r="P74" s="27"/>
      <c r="Q74" s="9"/>
    </row>
    <row r="75" spans="1:17" s="1" customFormat="1" ht="12" customHeight="1">
      <c r="A75" s="23">
        <v>72</v>
      </c>
      <c r="B75" s="8" t="s">
        <v>57</v>
      </c>
      <c r="C75" s="4"/>
      <c r="D75" s="31">
        <v>38575</v>
      </c>
      <c r="E75" s="21"/>
      <c r="F75" s="136">
        <v>11477</v>
      </c>
      <c r="G75" s="154">
        <f t="shared" si="1"/>
        <v>1267674.5</v>
      </c>
      <c r="H75" s="27"/>
      <c r="I75" s="136"/>
      <c r="J75" s="148"/>
      <c r="K75" s="136">
        <v>11477</v>
      </c>
      <c r="L75" s="27"/>
      <c r="M75" s="9"/>
      <c r="N75" s="9"/>
      <c r="O75" s="9"/>
      <c r="P75" s="27"/>
      <c r="Q75" s="9"/>
    </row>
    <row r="76" spans="1:17" s="1" customFormat="1" ht="12" customHeight="1">
      <c r="A76" s="23">
        <v>73</v>
      </c>
      <c r="B76" s="8" t="s">
        <v>15</v>
      </c>
      <c r="C76" s="4"/>
      <c r="D76" s="31">
        <v>38679</v>
      </c>
      <c r="E76" s="21"/>
      <c r="F76" s="21">
        <v>13</v>
      </c>
      <c r="G76" s="154">
        <f t="shared" si="1"/>
        <v>1267661.5</v>
      </c>
      <c r="H76" s="27"/>
      <c r="I76" s="136"/>
      <c r="J76" s="148">
        <v>13</v>
      </c>
      <c r="K76" s="136"/>
      <c r="L76" s="27"/>
      <c r="M76" s="9"/>
      <c r="N76" s="9"/>
      <c r="O76" s="9"/>
      <c r="P76" s="27"/>
      <c r="Q76" s="9"/>
    </row>
    <row r="77" spans="1:17" s="1" customFormat="1" ht="12" customHeight="1">
      <c r="A77" s="23">
        <v>74</v>
      </c>
      <c r="B77" s="8" t="s">
        <v>53</v>
      </c>
      <c r="C77" s="4" t="s">
        <v>40</v>
      </c>
      <c r="D77" s="31">
        <v>38679</v>
      </c>
      <c r="E77" s="21"/>
      <c r="F77" s="21">
        <v>37684</v>
      </c>
      <c r="G77" s="154">
        <f t="shared" si="1"/>
        <v>1229977.5</v>
      </c>
      <c r="H77" s="27">
        <v>37684</v>
      </c>
      <c r="I77" s="136"/>
      <c r="J77" s="148"/>
      <c r="K77" s="136"/>
      <c r="L77" s="27"/>
      <c r="M77" s="9"/>
      <c r="N77" s="9"/>
      <c r="O77" s="9"/>
      <c r="P77" s="27"/>
      <c r="Q77" s="9"/>
    </row>
    <row r="78" spans="1:17" s="169" customFormat="1" ht="12" customHeight="1">
      <c r="A78" s="162">
        <v>75</v>
      </c>
      <c r="B78" s="163" t="s">
        <v>15</v>
      </c>
      <c r="C78" s="164"/>
      <c r="D78" s="165" t="s">
        <v>58</v>
      </c>
      <c r="E78" s="166"/>
      <c r="F78" s="166">
        <v>21</v>
      </c>
      <c r="G78" s="158">
        <f t="shared" si="1"/>
        <v>1229956.5</v>
      </c>
      <c r="H78" s="167"/>
      <c r="I78" s="166"/>
      <c r="J78" s="166">
        <v>21</v>
      </c>
      <c r="K78" s="167"/>
      <c r="L78" s="167"/>
      <c r="M78" s="168"/>
      <c r="N78" s="168"/>
      <c r="O78" s="168"/>
      <c r="P78" s="167"/>
      <c r="Q78" s="168"/>
    </row>
    <row r="79" spans="1:17" s="1" customFormat="1" ht="12" customHeight="1">
      <c r="A79" s="23">
        <v>76</v>
      </c>
      <c r="B79" s="8" t="s">
        <v>53</v>
      </c>
      <c r="C79" s="4" t="s">
        <v>40</v>
      </c>
      <c r="D79" s="31" t="s">
        <v>58</v>
      </c>
      <c r="E79" s="21"/>
      <c r="F79" s="21">
        <v>66259</v>
      </c>
      <c r="G79" s="154">
        <f t="shared" si="1"/>
        <v>1163697.5</v>
      </c>
      <c r="H79" s="27">
        <v>66259</v>
      </c>
      <c r="I79" s="136"/>
      <c r="J79" s="136"/>
      <c r="K79" s="27"/>
      <c r="L79" s="27"/>
      <c r="M79" s="9"/>
      <c r="N79" s="9"/>
      <c r="O79" s="9"/>
      <c r="P79" s="27"/>
      <c r="Q79" s="9"/>
    </row>
    <row r="80" spans="1:17" s="1" customFormat="1" ht="12" customHeight="1">
      <c r="A80" s="23">
        <v>77</v>
      </c>
      <c r="B80" s="8" t="s">
        <v>15</v>
      </c>
      <c r="C80" s="4"/>
      <c r="D80" s="31" t="s">
        <v>59</v>
      </c>
      <c r="E80" s="21"/>
      <c r="F80" s="21">
        <v>200</v>
      </c>
      <c r="G80" s="154">
        <f t="shared" si="1"/>
        <v>1163497.5</v>
      </c>
      <c r="H80" s="27"/>
      <c r="I80" s="136"/>
      <c r="J80" s="136">
        <v>200</v>
      </c>
      <c r="K80" s="27"/>
      <c r="L80" s="27"/>
      <c r="M80" s="9"/>
      <c r="N80" s="9"/>
      <c r="O80" s="9"/>
      <c r="P80" s="27"/>
      <c r="Q80" s="9"/>
    </row>
    <row r="81" spans="1:17" s="38" customFormat="1" ht="12" customHeight="1">
      <c r="A81" s="37">
        <v>78</v>
      </c>
      <c r="B81" s="18" t="s">
        <v>25</v>
      </c>
      <c r="C81" s="19"/>
      <c r="D81" s="33">
        <v>38688</v>
      </c>
      <c r="E81" s="40">
        <v>516</v>
      </c>
      <c r="F81" s="40"/>
      <c r="G81" s="155">
        <f t="shared" si="1"/>
        <v>1164013.5</v>
      </c>
      <c r="H81" s="156"/>
      <c r="I81" s="40"/>
      <c r="J81" s="40"/>
      <c r="K81" s="156"/>
      <c r="L81" s="156"/>
      <c r="M81" s="157"/>
      <c r="N81" s="157"/>
      <c r="O81" s="157">
        <v>516</v>
      </c>
      <c r="P81" s="156"/>
      <c r="Q81" s="157"/>
    </row>
    <row r="82" spans="1:17" s="1" customFormat="1" ht="12" customHeight="1">
      <c r="A82" s="23">
        <v>79</v>
      </c>
      <c r="B82" s="8" t="s">
        <v>15</v>
      </c>
      <c r="C82" s="4"/>
      <c r="D82" s="31">
        <v>38693</v>
      </c>
      <c r="E82" s="21"/>
      <c r="F82" s="21">
        <v>13</v>
      </c>
      <c r="G82" s="154">
        <f t="shared" si="1"/>
        <v>1164000.5</v>
      </c>
      <c r="H82" s="27"/>
      <c r="I82" s="136"/>
      <c r="J82" s="136">
        <v>13</v>
      </c>
      <c r="K82" s="27"/>
      <c r="L82" s="27"/>
      <c r="M82" s="9"/>
      <c r="N82" s="9"/>
      <c r="O82" s="9"/>
      <c r="P82" s="27"/>
      <c r="Q82" s="9"/>
    </row>
    <row r="83" spans="1:17" s="1" customFormat="1" ht="12" customHeight="1">
      <c r="A83" s="23">
        <v>80</v>
      </c>
      <c r="B83" s="8" t="s">
        <v>53</v>
      </c>
      <c r="C83" s="4" t="s">
        <v>40</v>
      </c>
      <c r="D83" s="31">
        <v>38545</v>
      </c>
      <c r="E83" s="21"/>
      <c r="F83" s="21">
        <v>9517</v>
      </c>
      <c r="G83" s="154">
        <f t="shared" si="1"/>
        <v>1154483.5</v>
      </c>
      <c r="H83" s="27">
        <v>9517</v>
      </c>
      <c r="I83" s="136"/>
      <c r="J83" s="136"/>
      <c r="K83" s="27"/>
      <c r="L83" s="27"/>
      <c r="M83" s="9"/>
      <c r="N83" s="9"/>
      <c r="O83" s="9"/>
      <c r="P83" s="27"/>
      <c r="Q83" s="9"/>
    </row>
    <row r="84" spans="1:17" s="1" customFormat="1" ht="12" customHeight="1">
      <c r="A84" s="23">
        <v>81</v>
      </c>
      <c r="B84" s="8" t="s">
        <v>15</v>
      </c>
      <c r="C84" s="4"/>
      <c r="D84" s="31" t="s">
        <v>60</v>
      </c>
      <c r="E84" s="21"/>
      <c r="F84" s="21">
        <v>104</v>
      </c>
      <c r="G84" s="154">
        <f t="shared" si="1"/>
        <v>1154379.5</v>
      </c>
      <c r="H84" s="27"/>
      <c r="I84" s="136"/>
      <c r="J84" s="136">
        <v>104</v>
      </c>
      <c r="K84" s="27"/>
      <c r="L84" s="27"/>
      <c r="M84" s="9"/>
      <c r="N84" s="9"/>
      <c r="O84" s="9"/>
      <c r="P84" s="27"/>
      <c r="Q84" s="9"/>
    </row>
    <row r="85" spans="1:17" s="1" customFormat="1" ht="12" customHeight="1">
      <c r="A85" s="23">
        <v>82</v>
      </c>
      <c r="B85" s="17" t="s">
        <v>61</v>
      </c>
      <c r="C85" s="4"/>
      <c r="D85" s="31" t="s">
        <v>60</v>
      </c>
      <c r="E85" s="21"/>
      <c r="F85" s="21">
        <v>920</v>
      </c>
      <c r="G85" s="154">
        <f t="shared" si="1"/>
        <v>1153459.5</v>
      </c>
      <c r="H85" s="27"/>
      <c r="I85" s="136"/>
      <c r="J85" s="136"/>
      <c r="K85" s="27"/>
      <c r="L85" s="27">
        <v>920</v>
      </c>
      <c r="M85" s="9"/>
      <c r="N85" s="9"/>
      <c r="O85" s="9"/>
      <c r="P85" s="27"/>
      <c r="Q85" s="9"/>
    </row>
    <row r="86" spans="1:17" s="1" customFormat="1" ht="12" customHeight="1">
      <c r="A86" s="23">
        <v>83</v>
      </c>
      <c r="B86" s="17" t="s">
        <v>61</v>
      </c>
      <c r="C86" s="4"/>
      <c r="D86" s="31" t="s">
        <v>60</v>
      </c>
      <c r="E86" s="21"/>
      <c r="F86" s="21">
        <v>1230</v>
      </c>
      <c r="G86" s="154">
        <f t="shared" si="1"/>
        <v>1152229.5</v>
      </c>
      <c r="H86" s="27"/>
      <c r="I86" s="136"/>
      <c r="J86" s="136"/>
      <c r="K86" s="27"/>
      <c r="L86" s="27">
        <v>1230</v>
      </c>
      <c r="M86" s="9"/>
      <c r="N86" s="9"/>
      <c r="O86" s="9"/>
      <c r="P86" s="27"/>
      <c r="Q86" s="9"/>
    </row>
    <row r="87" spans="1:17" ht="13.5" customHeight="1">
      <c r="A87" s="23">
        <v>84</v>
      </c>
      <c r="B87" s="46" t="s">
        <v>61</v>
      </c>
      <c r="C87" s="4"/>
      <c r="D87" s="31" t="s">
        <v>60</v>
      </c>
      <c r="E87" s="21"/>
      <c r="F87" s="21">
        <v>1850</v>
      </c>
      <c r="G87" s="154">
        <f t="shared" si="1"/>
        <v>1150379.5</v>
      </c>
      <c r="H87" s="27"/>
      <c r="I87" s="136"/>
      <c r="J87" s="136"/>
      <c r="K87" s="27"/>
      <c r="L87" s="27">
        <v>1850</v>
      </c>
      <c r="M87" s="9"/>
      <c r="N87" s="9"/>
      <c r="O87" s="9"/>
      <c r="P87" s="27"/>
      <c r="Q87" s="9"/>
    </row>
    <row r="88" spans="1:17" ht="13.5">
      <c r="A88" s="23">
        <v>85</v>
      </c>
      <c r="B88" s="8" t="s">
        <v>53</v>
      </c>
      <c r="C88" s="4" t="s">
        <v>40</v>
      </c>
      <c r="D88" s="31" t="s">
        <v>60</v>
      </c>
      <c r="E88" s="21"/>
      <c r="F88" s="21">
        <v>7130</v>
      </c>
      <c r="G88" s="154">
        <f t="shared" si="1"/>
        <v>1143249.5</v>
      </c>
      <c r="H88" s="27">
        <v>7130</v>
      </c>
      <c r="I88" s="136"/>
      <c r="J88" s="136"/>
      <c r="K88" s="27"/>
      <c r="L88" s="27"/>
      <c r="M88" s="9"/>
      <c r="N88" s="9"/>
      <c r="O88" s="9"/>
      <c r="P88" s="27"/>
      <c r="Q88" s="9"/>
    </row>
    <row r="89" spans="1:17" ht="13.5">
      <c r="A89" s="23">
        <v>86</v>
      </c>
      <c r="B89" s="8" t="s">
        <v>53</v>
      </c>
      <c r="C89" s="4" t="s">
        <v>40</v>
      </c>
      <c r="D89" s="31" t="s">
        <v>60</v>
      </c>
      <c r="E89" s="21"/>
      <c r="F89" s="21">
        <v>9486</v>
      </c>
      <c r="G89" s="154">
        <f t="shared" si="1"/>
        <v>1133763.5</v>
      </c>
      <c r="H89" s="27">
        <v>9486</v>
      </c>
      <c r="I89" s="136"/>
      <c r="J89" s="136"/>
      <c r="K89" s="27"/>
      <c r="L89" s="27"/>
      <c r="M89" s="9"/>
      <c r="N89" s="9"/>
      <c r="O89" s="9"/>
      <c r="P89" s="27"/>
      <c r="Q89" s="9"/>
    </row>
    <row r="90" spans="1:17" ht="13.5">
      <c r="A90" s="23">
        <v>87</v>
      </c>
      <c r="B90" s="8" t="s">
        <v>15</v>
      </c>
      <c r="C90" s="42"/>
      <c r="D90" s="4" t="s">
        <v>62</v>
      </c>
      <c r="E90" s="21"/>
      <c r="F90" s="21">
        <v>73</v>
      </c>
      <c r="G90" s="154">
        <f t="shared" si="1"/>
        <v>1133690.5</v>
      </c>
      <c r="H90" s="27"/>
      <c r="I90" s="136"/>
      <c r="J90" s="136">
        <v>73</v>
      </c>
      <c r="K90" s="27"/>
      <c r="L90" s="27"/>
      <c r="M90" s="9"/>
      <c r="N90" s="9"/>
      <c r="O90" s="9"/>
      <c r="P90" s="27"/>
      <c r="Q90" s="9"/>
    </row>
    <row r="91" spans="1:17" ht="13.5">
      <c r="A91" s="23">
        <v>88</v>
      </c>
      <c r="B91" s="8" t="s">
        <v>63</v>
      </c>
      <c r="C91" s="4" t="s">
        <v>40</v>
      </c>
      <c r="D91" s="31" t="s">
        <v>62</v>
      </c>
      <c r="E91" s="21"/>
      <c r="F91" s="21">
        <v>3696</v>
      </c>
      <c r="G91" s="154">
        <f t="shared" si="1"/>
        <v>1129994.5</v>
      </c>
      <c r="H91" s="27">
        <v>3696</v>
      </c>
      <c r="I91" s="136"/>
      <c r="J91" s="136"/>
      <c r="K91" s="27"/>
      <c r="L91" s="27"/>
      <c r="M91" s="9"/>
      <c r="N91" s="9"/>
      <c r="O91" s="9"/>
      <c r="P91" s="27"/>
      <c r="Q91" s="9"/>
    </row>
    <row r="92" spans="1:17" ht="13.5">
      <c r="A92" s="23">
        <v>89</v>
      </c>
      <c r="B92" s="8" t="s">
        <v>64</v>
      </c>
      <c r="C92" s="4" t="s">
        <v>40</v>
      </c>
      <c r="D92" s="31" t="s">
        <v>62</v>
      </c>
      <c r="E92" s="21"/>
      <c r="F92" s="21">
        <v>143310</v>
      </c>
      <c r="G92" s="154">
        <f t="shared" si="1"/>
        <v>986684.5</v>
      </c>
      <c r="H92" s="27">
        <v>143310</v>
      </c>
      <c r="I92" s="136"/>
      <c r="J92" s="136"/>
      <c r="K92" s="27"/>
      <c r="L92" s="27"/>
      <c r="M92" s="9"/>
      <c r="N92" s="9"/>
      <c r="O92" s="9"/>
      <c r="P92" s="27"/>
      <c r="Q92" s="9"/>
    </row>
    <row r="93" spans="1:17" s="39" customFormat="1" ht="13.5">
      <c r="A93" s="37">
        <v>90</v>
      </c>
      <c r="B93" s="18" t="s">
        <v>15</v>
      </c>
      <c r="C93" s="41"/>
      <c r="D93" s="19" t="s">
        <v>65</v>
      </c>
      <c r="E93" s="40"/>
      <c r="F93" s="40">
        <v>26</v>
      </c>
      <c r="G93" s="155">
        <f t="shared" si="1"/>
        <v>986658.5</v>
      </c>
      <c r="H93" s="156"/>
      <c r="I93" s="40"/>
      <c r="J93" s="40">
        <v>26</v>
      </c>
      <c r="K93" s="156"/>
      <c r="L93" s="156"/>
      <c r="M93" s="157"/>
      <c r="N93" s="157"/>
      <c r="O93" s="157"/>
      <c r="P93" s="156"/>
      <c r="Q93" s="157"/>
    </row>
    <row r="94" spans="1:17" ht="13.5">
      <c r="A94" s="23">
        <v>91</v>
      </c>
      <c r="B94" s="8" t="s">
        <v>66</v>
      </c>
      <c r="C94" s="4" t="s">
        <v>40</v>
      </c>
      <c r="D94" s="31" t="s">
        <v>65</v>
      </c>
      <c r="E94" s="21"/>
      <c r="F94" s="21">
        <v>14121</v>
      </c>
      <c r="G94" s="154">
        <f t="shared" si="1"/>
        <v>972537.5</v>
      </c>
      <c r="H94" s="27">
        <v>14121</v>
      </c>
      <c r="I94" s="136"/>
      <c r="J94" s="136"/>
      <c r="K94" s="27"/>
      <c r="L94" s="27"/>
      <c r="M94" s="9"/>
      <c r="N94" s="9"/>
      <c r="O94" s="9"/>
      <c r="P94" s="27"/>
      <c r="Q94" s="9"/>
    </row>
    <row r="95" spans="1:17" s="39" customFormat="1" ht="13.5">
      <c r="A95" s="37">
        <v>92</v>
      </c>
      <c r="B95" s="18" t="s">
        <v>15</v>
      </c>
      <c r="C95" s="41"/>
      <c r="D95" s="19" t="s">
        <v>67</v>
      </c>
      <c r="E95" s="40"/>
      <c r="F95" s="40">
        <v>26</v>
      </c>
      <c r="G95" s="155">
        <f t="shared" si="1"/>
        <v>972511.5</v>
      </c>
      <c r="H95" s="156"/>
      <c r="I95" s="40"/>
      <c r="J95" s="40">
        <v>26</v>
      </c>
      <c r="K95" s="156"/>
      <c r="L95" s="156"/>
      <c r="M95" s="157"/>
      <c r="N95" s="157"/>
      <c r="O95" s="157"/>
      <c r="P95" s="156"/>
      <c r="Q95" s="157"/>
    </row>
    <row r="96" spans="1:17" ht="13.5">
      <c r="A96" s="23">
        <v>93</v>
      </c>
      <c r="B96" s="8" t="s">
        <v>68</v>
      </c>
      <c r="C96" s="4" t="s">
        <v>40</v>
      </c>
      <c r="D96" s="31" t="s">
        <v>67</v>
      </c>
      <c r="E96" s="21"/>
      <c r="F96" s="21">
        <v>80021</v>
      </c>
      <c r="G96" s="154">
        <f t="shared" si="1"/>
        <v>892490.5</v>
      </c>
      <c r="H96" s="27">
        <v>80021</v>
      </c>
      <c r="I96" s="136"/>
      <c r="J96" s="136"/>
      <c r="K96" s="27"/>
      <c r="L96" s="27"/>
      <c r="M96" s="9"/>
      <c r="N96" s="9"/>
      <c r="O96" s="9"/>
      <c r="P96" s="27"/>
      <c r="Q96" s="9"/>
    </row>
    <row r="97" spans="1:17" ht="13.5">
      <c r="A97" s="23">
        <v>94</v>
      </c>
      <c r="B97" s="8" t="s">
        <v>15</v>
      </c>
      <c r="C97" s="4"/>
      <c r="D97" s="31" t="s">
        <v>69</v>
      </c>
      <c r="E97" s="21"/>
      <c r="F97" s="21">
        <v>55</v>
      </c>
      <c r="G97" s="154">
        <f t="shared" si="1"/>
        <v>892435.5</v>
      </c>
      <c r="H97" s="27"/>
      <c r="I97" s="136"/>
      <c r="J97" s="136">
        <v>55</v>
      </c>
      <c r="K97" s="27"/>
      <c r="L97" s="27"/>
      <c r="M97" s="9"/>
      <c r="N97" s="9"/>
      <c r="O97" s="9"/>
      <c r="P97" s="27"/>
      <c r="Q97" s="9"/>
    </row>
    <row r="98" spans="1:17" ht="13.5">
      <c r="A98" s="23">
        <v>95</v>
      </c>
      <c r="B98" s="8" t="s">
        <v>70</v>
      </c>
      <c r="C98" s="4"/>
      <c r="D98" s="31" t="s">
        <v>69</v>
      </c>
      <c r="E98" s="21"/>
      <c r="F98" s="21">
        <v>4250</v>
      </c>
      <c r="G98" s="154">
        <f t="shared" si="1"/>
        <v>888185.5</v>
      </c>
      <c r="H98" s="27"/>
      <c r="I98" s="136"/>
      <c r="J98" s="136">
        <v>4250</v>
      </c>
      <c r="K98" s="27"/>
      <c r="L98" s="27"/>
      <c r="M98" s="9"/>
      <c r="N98" s="9"/>
      <c r="O98" s="9"/>
      <c r="P98" s="27"/>
      <c r="Q98" s="9"/>
    </row>
    <row r="99" spans="1:17" ht="13.5">
      <c r="A99" s="23">
        <v>96</v>
      </c>
      <c r="B99" s="8" t="s">
        <v>31</v>
      </c>
      <c r="C99" s="4" t="s">
        <v>32</v>
      </c>
      <c r="D99" s="31" t="s">
        <v>69</v>
      </c>
      <c r="E99" s="21"/>
      <c r="F99" s="21">
        <v>27945</v>
      </c>
      <c r="G99" s="154">
        <f t="shared" si="1"/>
        <v>860240.5</v>
      </c>
      <c r="H99" s="27">
        <v>27945</v>
      </c>
      <c r="I99" s="136"/>
      <c r="J99" s="136"/>
      <c r="K99" s="27"/>
      <c r="L99" s="27"/>
      <c r="M99" s="9"/>
      <c r="N99" s="9"/>
      <c r="O99" s="9"/>
      <c r="P99" s="27"/>
      <c r="Q99" s="9"/>
    </row>
    <row r="100" spans="1:17" ht="13.5">
      <c r="A100" s="23">
        <v>97</v>
      </c>
      <c r="B100" s="8" t="s">
        <v>71</v>
      </c>
      <c r="C100" s="12" t="s">
        <v>17</v>
      </c>
      <c r="D100" s="31" t="s">
        <v>69</v>
      </c>
      <c r="E100" s="21"/>
      <c r="F100" s="21">
        <v>50000</v>
      </c>
      <c r="G100" s="154">
        <f t="shared" si="1"/>
        <v>810240.5</v>
      </c>
      <c r="H100" s="27">
        <v>50000</v>
      </c>
      <c r="I100" s="136"/>
      <c r="J100" s="136"/>
      <c r="K100" s="27"/>
      <c r="L100" s="27"/>
      <c r="M100" s="9"/>
      <c r="N100" s="9"/>
      <c r="O100" s="9"/>
      <c r="P100" s="27"/>
      <c r="Q100" s="9"/>
    </row>
    <row r="101" spans="1:17" ht="13.5">
      <c r="A101" s="23">
        <v>98</v>
      </c>
      <c r="B101" s="8" t="s">
        <v>37</v>
      </c>
      <c r="C101" s="42"/>
      <c r="D101" s="4" t="s">
        <v>69</v>
      </c>
      <c r="E101" s="21">
        <v>600000</v>
      </c>
      <c r="F101" s="21"/>
      <c r="G101" s="154">
        <f t="shared" si="1"/>
        <v>1410240.5</v>
      </c>
      <c r="H101" s="27"/>
      <c r="I101" s="136"/>
      <c r="J101" s="136"/>
      <c r="K101" s="27"/>
      <c r="L101" s="27"/>
      <c r="M101" s="9"/>
      <c r="N101" s="9"/>
      <c r="O101" s="9"/>
      <c r="P101" s="27">
        <v>600000</v>
      </c>
      <c r="Q101" s="9"/>
    </row>
    <row r="102" spans="1:17" s="48" customFormat="1" ht="13.5">
      <c r="A102" s="47">
        <v>99</v>
      </c>
      <c r="B102" s="11" t="s">
        <v>77</v>
      </c>
      <c r="C102" s="161"/>
      <c r="D102" s="12" t="s">
        <v>72</v>
      </c>
      <c r="E102" s="136">
        <v>11477</v>
      </c>
      <c r="F102" s="136"/>
      <c r="G102" s="158">
        <f t="shared" si="1"/>
        <v>1421717.5</v>
      </c>
      <c r="H102" s="27"/>
      <c r="I102" s="136"/>
      <c r="J102" s="136"/>
      <c r="K102" s="27"/>
      <c r="L102" s="27"/>
      <c r="M102" s="9"/>
      <c r="N102" s="9"/>
      <c r="O102" s="9"/>
      <c r="P102" s="136">
        <v>11477</v>
      </c>
      <c r="Q102" s="9"/>
    </row>
    <row r="103" spans="1:17" ht="13.5">
      <c r="A103" s="23">
        <v>100</v>
      </c>
      <c r="B103" s="8" t="s">
        <v>15</v>
      </c>
      <c r="C103" s="4"/>
      <c r="D103" s="31" t="s">
        <v>73</v>
      </c>
      <c r="E103" s="21"/>
      <c r="F103" s="21">
        <v>26</v>
      </c>
      <c r="G103" s="154">
        <f t="shared" si="1"/>
        <v>1421691.5</v>
      </c>
      <c r="H103" s="27"/>
      <c r="I103" s="136"/>
      <c r="J103" s="136">
        <v>26</v>
      </c>
      <c r="K103" s="27"/>
      <c r="L103" s="27"/>
      <c r="M103" s="9"/>
      <c r="N103" s="9"/>
      <c r="O103" s="9"/>
      <c r="P103" s="27"/>
      <c r="Q103" s="9"/>
    </row>
    <row r="104" spans="1:17" ht="13.5">
      <c r="A104" s="23">
        <v>101</v>
      </c>
      <c r="B104" s="8" t="s">
        <v>74</v>
      </c>
      <c r="C104" s="4" t="s">
        <v>32</v>
      </c>
      <c r="D104" s="31" t="s">
        <v>73</v>
      </c>
      <c r="E104" s="21"/>
      <c r="F104" s="21">
        <v>29796.5</v>
      </c>
      <c r="G104" s="154">
        <f t="shared" si="1"/>
        <v>1391895</v>
      </c>
      <c r="H104" s="21">
        <v>29796.5</v>
      </c>
      <c r="I104" s="136"/>
      <c r="J104" s="136"/>
      <c r="K104" s="27"/>
      <c r="L104" s="27"/>
      <c r="M104" s="9"/>
      <c r="N104" s="9"/>
      <c r="O104" s="9"/>
      <c r="P104" s="27"/>
      <c r="Q104" s="9"/>
    </row>
    <row r="105" spans="1:17" ht="13.5">
      <c r="A105" s="23">
        <v>102</v>
      </c>
      <c r="B105" s="8" t="s">
        <v>15</v>
      </c>
      <c r="C105" s="4"/>
      <c r="D105" s="31" t="s">
        <v>75</v>
      </c>
      <c r="E105" s="21"/>
      <c r="F105" s="21">
        <v>442</v>
      </c>
      <c r="G105" s="154">
        <f t="shared" si="1"/>
        <v>1391453</v>
      </c>
      <c r="H105" s="27"/>
      <c r="I105" s="136"/>
      <c r="J105" s="136">
        <v>442</v>
      </c>
      <c r="K105" s="27"/>
      <c r="L105" s="27"/>
      <c r="M105" s="9"/>
      <c r="N105" s="9"/>
      <c r="O105" s="9"/>
      <c r="P105" s="27"/>
      <c r="Q105" s="9"/>
    </row>
    <row r="106" spans="1:17" ht="13.5">
      <c r="A106" s="23">
        <v>103</v>
      </c>
      <c r="B106" s="8" t="s">
        <v>15</v>
      </c>
      <c r="C106" s="4"/>
      <c r="D106" s="31" t="s">
        <v>75</v>
      </c>
      <c r="E106" s="21"/>
      <c r="F106" s="21">
        <v>500</v>
      </c>
      <c r="G106" s="154">
        <f t="shared" si="1"/>
        <v>1390953</v>
      </c>
      <c r="H106" s="27"/>
      <c r="I106" s="136"/>
      <c r="J106" s="136">
        <v>500</v>
      </c>
      <c r="K106" s="27"/>
      <c r="L106" s="27"/>
      <c r="M106" s="9"/>
      <c r="N106" s="9"/>
      <c r="O106" s="9"/>
      <c r="P106" s="27"/>
      <c r="Q106" s="9"/>
    </row>
    <row r="107" spans="1:17" ht="13.5">
      <c r="A107" s="23">
        <v>104</v>
      </c>
      <c r="B107" s="8" t="s">
        <v>23</v>
      </c>
      <c r="C107" s="4" t="s">
        <v>32</v>
      </c>
      <c r="D107" s="31" t="s">
        <v>75</v>
      </c>
      <c r="E107" s="21"/>
      <c r="F107" s="21">
        <v>29849.5</v>
      </c>
      <c r="G107" s="154">
        <f t="shared" si="1"/>
        <v>1361103.5</v>
      </c>
      <c r="H107" s="21">
        <v>29849.5</v>
      </c>
      <c r="I107" s="136"/>
      <c r="J107" s="136"/>
      <c r="K107" s="27"/>
      <c r="L107" s="27"/>
      <c r="M107" s="9"/>
      <c r="N107" s="9"/>
      <c r="O107" s="9"/>
      <c r="P107" s="27"/>
      <c r="Q107" s="9"/>
    </row>
    <row r="108" spans="1:17" s="39" customFormat="1" ht="13.5">
      <c r="A108" s="37">
        <v>105</v>
      </c>
      <c r="B108" s="18" t="s">
        <v>76</v>
      </c>
      <c r="C108" s="41"/>
      <c r="D108" s="19" t="s">
        <v>75</v>
      </c>
      <c r="E108" s="40"/>
      <c r="F108" s="40">
        <v>1300000</v>
      </c>
      <c r="G108" s="155">
        <f t="shared" si="1"/>
        <v>61103.5</v>
      </c>
      <c r="H108" s="40"/>
      <c r="I108" s="40"/>
      <c r="J108" s="40"/>
      <c r="K108" s="40">
        <v>1300000</v>
      </c>
      <c r="M108" s="157"/>
      <c r="N108" s="157"/>
      <c r="O108" s="157"/>
      <c r="P108" s="156"/>
      <c r="Q108" s="157"/>
    </row>
    <row r="109" spans="1:17" ht="13.5">
      <c r="A109" s="2"/>
      <c r="B109" s="2"/>
      <c r="C109" s="2"/>
      <c r="D109" s="35" t="s">
        <v>45</v>
      </c>
      <c r="E109" s="137">
        <f>SUM(E2:E108)</f>
        <v>5712323.5</v>
      </c>
      <c r="F109" s="137">
        <f>SUM(F2:F108)</f>
        <v>6345543.5</v>
      </c>
      <c r="G109" s="141"/>
      <c r="H109" s="159">
        <f>SUM(H4:H108)</f>
        <v>939005.5</v>
      </c>
      <c r="I109" s="159">
        <f aca="true" t="shared" si="2" ref="I109:Q109">SUM(I2:I108)</f>
        <v>177813</v>
      </c>
      <c r="J109" s="159">
        <f t="shared" si="2"/>
        <v>10548</v>
      </c>
      <c r="K109" s="159">
        <f>SUM(K2:K108)</f>
        <v>5214177</v>
      </c>
      <c r="L109" s="160">
        <f>SUM(L2:L108)</f>
        <v>4000</v>
      </c>
      <c r="M109" s="160">
        <f>SUM(M2:M108)</f>
        <v>3198207.5</v>
      </c>
      <c r="N109" s="160">
        <f t="shared" si="2"/>
        <v>0</v>
      </c>
      <c r="O109" s="160">
        <f t="shared" si="2"/>
        <v>2639</v>
      </c>
      <c r="P109" s="160">
        <f t="shared" si="2"/>
        <v>2511477</v>
      </c>
      <c r="Q109" s="160">
        <f t="shared" si="2"/>
        <v>0</v>
      </c>
    </row>
    <row r="111" spans="2:6" ht="13.5">
      <c r="B111" s="170">
        <f>SUM(I109,J109,L109)</f>
        <v>192361</v>
      </c>
      <c r="E111" s="172"/>
      <c r="F111" s="172"/>
    </row>
    <row r="112" spans="2:6" ht="13.5">
      <c r="B112" s="170">
        <f>G4-E4</f>
        <v>694323.5</v>
      </c>
      <c r="E112" s="172"/>
      <c r="F112" s="172"/>
    </row>
    <row r="113" spans="3:6" ht="13.5">
      <c r="C113" s="94"/>
      <c r="D113" s="174" t="s">
        <v>256</v>
      </c>
      <c r="E113" s="172"/>
      <c r="F113" s="172"/>
    </row>
    <row r="114" spans="4:6" ht="13.5">
      <c r="D114" s="173" t="s">
        <v>257</v>
      </c>
      <c r="E114" s="175" t="s">
        <v>258</v>
      </c>
      <c r="F114" s="172">
        <f>'Prilog 4'!E13</f>
        <v>2084</v>
      </c>
    </row>
    <row r="115" spans="4:6" ht="13.5">
      <c r="D115" s="173"/>
      <c r="E115" s="172"/>
      <c r="F115" s="172"/>
    </row>
    <row r="116" spans="1:17" s="181" customFormat="1" ht="12.75">
      <c r="A116" s="192" t="s">
        <v>263</v>
      </c>
      <c r="B116" s="182"/>
      <c r="C116" s="179" t="s">
        <v>5</v>
      </c>
      <c r="D116" s="180" t="s">
        <v>264</v>
      </c>
      <c r="E116" s="179" t="s">
        <v>265</v>
      </c>
      <c r="F116" s="179" t="s">
        <v>266</v>
      </c>
      <c r="G116" s="179" t="s">
        <v>267</v>
      </c>
      <c r="H116" s="180" t="s">
        <v>268</v>
      </c>
      <c r="I116" s="179" t="s">
        <v>269</v>
      </c>
      <c r="J116" s="179" t="s">
        <v>270</v>
      </c>
      <c r="K116" s="179" t="s">
        <v>271</v>
      </c>
      <c r="L116" s="180" t="s">
        <v>156</v>
      </c>
      <c r="M116" s="172"/>
      <c r="N116" s="172"/>
      <c r="O116" s="172"/>
      <c r="P116" s="172"/>
      <c r="Q116" s="172"/>
    </row>
    <row r="117" spans="2:17" s="181" customFormat="1" ht="12.75">
      <c r="B117" s="182"/>
      <c r="C117" s="183" t="s">
        <v>22</v>
      </c>
      <c r="D117" s="184">
        <f>F11</f>
        <v>3292</v>
      </c>
      <c r="E117" s="184">
        <f>'Prilog 4'!D27</f>
        <v>31017.1953</v>
      </c>
      <c r="F117" s="185"/>
      <c r="G117" s="184">
        <f>SUM(D117:F117)</f>
        <v>34309.1953</v>
      </c>
      <c r="H117" s="185">
        <f>-'[1]Prilog 4'!G97+F132</f>
        <v>0</v>
      </c>
      <c r="I117" s="184">
        <v>0</v>
      </c>
      <c r="J117" s="184">
        <f>SUM(G117:I117)</f>
        <v>34309.1953</v>
      </c>
      <c r="K117" s="187">
        <v>0</v>
      </c>
      <c r="L117" s="185">
        <f>J117-K117</f>
        <v>34309.1953</v>
      </c>
      <c r="M117" s="172"/>
      <c r="N117" s="172"/>
      <c r="O117" s="172"/>
      <c r="P117" s="172"/>
      <c r="Q117" s="172"/>
    </row>
    <row r="118" spans="2:17" s="181" customFormat="1" ht="12.75">
      <c r="B118" s="182"/>
      <c r="C118" s="183" t="s">
        <v>17</v>
      </c>
      <c r="D118" s="184">
        <f>SUM(F7,F100)</f>
        <v>55664</v>
      </c>
      <c r="E118" s="184"/>
      <c r="F118" s="185"/>
      <c r="G118" s="184">
        <f>SUM(D118:F118)</f>
        <v>55664</v>
      </c>
      <c r="H118" s="185">
        <f>F134+F136</f>
        <v>0</v>
      </c>
      <c r="I118" s="184">
        <v>0</v>
      </c>
      <c r="J118" s="184">
        <f>SUM(G118:I118)</f>
        <v>55664</v>
      </c>
      <c r="K118" s="187">
        <v>0</v>
      </c>
      <c r="L118" s="185">
        <f>J118-K118</f>
        <v>55664</v>
      </c>
      <c r="M118" s="172"/>
      <c r="N118" s="172"/>
      <c r="O118" s="172"/>
      <c r="P118" s="172"/>
      <c r="Q118" s="172"/>
    </row>
    <row r="119" spans="2:17" s="181" customFormat="1" ht="12.75">
      <c r="B119" s="182"/>
      <c r="C119" s="183" t="s">
        <v>258</v>
      </c>
      <c r="D119" s="184"/>
      <c r="E119" s="184">
        <f>'Prilog 4'!D28</f>
        <v>181025.4061</v>
      </c>
      <c r="F119" s="185"/>
      <c r="G119" s="184">
        <f>SUM(D119:F119)</f>
        <v>181025.4061</v>
      </c>
      <c r="H119" s="185">
        <f>'Prilog 4'!G28</f>
        <v>127494.74360000002</v>
      </c>
      <c r="I119" s="184">
        <v>0</v>
      </c>
      <c r="J119" s="184">
        <f>SUM(G119:I119)</f>
        <v>308520.1497</v>
      </c>
      <c r="K119" s="187">
        <v>0</v>
      </c>
      <c r="L119" s="185">
        <f>J119-K119</f>
        <v>308520.1497</v>
      </c>
      <c r="M119" s="172"/>
      <c r="N119" s="172"/>
      <c r="O119" s="172"/>
      <c r="P119" s="172"/>
      <c r="Q119" s="172"/>
    </row>
    <row r="120" spans="2:17" s="181" customFormat="1" ht="12.75">
      <c r="B120" s="182"/>
      <c r="C120" s="183" t="s">
        <v>19</v>
      </c>
      <c r="D120" s="184">
        <f>SUM(F8,F10,F13)</f>
        <v>66955.5</v>
      </c>
      <c r="E120" s="184"/>
      <c r="F120" s="185"/>
      <c r="G120" s="184">
        <f>SUM(D120:F120)</f>
        <v>66955.5</v>
      </c>
      <c r="H120" s="185">
        <f>SUM(F137:F139)</f>
        <v>0</v>
      </c>
      <c r="I120" s="184">
        <v>0</v>
      </c>
      <c r="J120" s="184">
        <f>SUM(G120:I120)</f>
        <v>66955.5</v>
      </c>
      <c r="K120" s="187">
        <v>0</v>
      </c>
      <c r="L120" s="185">
        <f>J120-K120</f>
        <v>66955.5</v>
      </c>
      <c r="M120" s="172"/>
      <c r="N120" s="172"/>
      <c r="O120" s="172"/>
      <c r="P120" s="172"/>
      <c r="Q120" s="172"/>
    </row>
    <row r="121" spans="2:17" s="181" customFormat="1" ht="12.75">
      <c r="B121" s="182"/>
      <c r="C121" s="183" t="s">
        <v>274</v>
      </c>
      <c r="D121" s="184"/>
      <c r="E121" s="184"/>
      <c r="F121" s="185"/>
      <c r="G121" s="184">
        <f aca="true" t="shared" si="3" ref="G121:G126">SUM(D121:F121)</f>
        <v>0</v>
      </c>
      <c r="H121" s="185">
        <f aca="true" t="shared" si="4" ref="H121:H126">SUM(F138:F140)</f>
        <v>0</v>
      </c>
      <c r="I121" s="184">
        <v>0</v>
      </c>
      <c r="J121" s="184">
        <f aca="true" t="shared" si="5" ref="J121:J126">SUM(G121:I121)</f>
        <v>0</v>
      </c>
      <c r="K121" s="186">
        <v>0</v>
      </c>
      <c r="L121" s="185">
        <f aca="true" t="shared" si="6" ref="L121:L126">J121-K121</f>
        <v>0</v>
      </c>
      <c r="M121" s="172"/>
      <c r="N121" s="172"/>
      <c r="O121" s="172"/>
      <c r="P121" s="172"/>
      <c r="Q121" s="172"/>
    </row>
    <row r="122" spans="2:17" s="181" customFormat="1" ht="12.75">
      <c r="B122" s="182"/>
      <c r="C122" s="183" t="s">
        <v>40</v>
      </c>
      <c r="D122" s="184">
        <f>SUM(F52,F74,F77,F79,F83,F88:F89,F91:F92,F96,F94)</f>
        <v>428467</v>
      </c>
      <c r="E122" s="185">
        <f>'Prilog 4'!D29</f>
        <v>429573.47220899997</v>
      </c>
      <c r="F122" s="185">
        <v>390</v>
      </c>
      <c r="G122" s="184">
        <f t="shared" si="3"/>
        <v>858430.472209</v>
      </c>
      <c r="H122" s="185">
        <f t="shared" si="4"/>
        <v>0</v>
      </c>
      <c r="I122" s="185">
        <v>0</v>
      </c>
      <c r="J122" s="184">
        <f t="shared" si="5"/>
        <v>858430.472209</v>
      </c>
      <c r="K122" s="186">
        <v>858790</v>
      </c>
      <c r="L122" s="185">
        <f t="shared" si="6"/>
        <v>-359.52779099997133</v>
      </c>
      <c r="M122" s="172"/>
      <c r="N122" s="172"/>
      <c r="O122" s="172"/>
      <c r="P122" s="172"/>
      <c r="Q122" s="172"/>
    </row>
    <row r="123" spans="2:17" s="181" customFormat="1" ht="12.75">
      <c r="B123" s="182"/>
      <c r="C123" s="183" t="s">
        <v>34</v>
      </c>
      <c r="D123" s="184">
        <f>SUM(F41,F53:F54,F56,F58)</f>
        <v>231381</v>
      </c>
      <c r="E123" s="184"/>
      <c r="F123" s="185"/>
      <c r="G123" s="184">
        <f t="shared" si="3"/>
        <v>231381</v>
      </c>
      <c r="H123" s="185">
        <f t="shared" si="4"/>
        <v>0</v>
      </c>
      <c r="I123" s="184">
        <v>0</v>
      </c>
      <c r="J123" s="184">
        <f t="shared" si="5"/>
        <v>231381</v>
      </c>
      <c r="K123" s="186">
        <v>231381</v>
      </c>
      <c r="L123" s="185">
        <f t="shared" si="6"/>
        <v>0</v>
      </c>
      <c r="M123" s="172"/>
      <c r="N123" s="172"/>
      <c r="O123" s="172"/>
      <c r="P123" s="172"/>
      <c r="Q123" s="172"/>
    </row>
    <row r="124" spans="2:17" s="181" customFormat="1" ht="12.75">
      <c r="B124" s="182"/>
      <c r="C124" s="183" t="s">
        <v>275</v>
      </c>
      <c r="D124" s="184"/>
      <c r="E124" s="184">
        <f>'Prilog 4'!D30</f>
        <v>613308.4475</v>
      </c>
      <c r="F124" s="185"/>
      <c r="G124" s="184">
        <f t="shared" si="3"/>
        <v>613308.4475</v>
      </c>
      <c r="H124" s="185">
        <f t="shared" si="4"/>
        <v>0</v>
      </c>
      <c r="I124" s="184">
        <v>0</v>
      </c>
      <c r="J124" s="184">
        <f t="shared" si="5"/>
        <v>613308.4475</v>
      </c>
      <c r="K124" s="186">
        <v>613308</v>
      </c>
      <c r="L124" s="185">
        <f t="shared" si="6"/>
        <v>0.4475000000093132</v>
      </c>
      <c r="M124" s="172"/>
      <c r="N124" s="172"/>
      <c r="O124" s="172"/>
      <c r="P124" s="172"/>
      <c r="Q124" s="172"/>
    </row>
    <row r="125" spans="2:17" s="181" customFormat="1" ht="12.75">
      <c r="B125" s="182"/>
      <c r="C125" s="183" t="s">
        <v>276</v>
      </c>
      <c r="D125" s="184"/>
      <c r="E125" s="184">
        <v>1223880</v>
      </c>
      <c r="F125" s="185"/>
      <c r="G125" s="184">
        <f t="shared" si="3"/>
        <v>1223880</v>
      </c>
      <c r="H125" s="185">
        <f t="shared" si="4"/>
        <v>0</v>
      </c>
      <c r="I125" s="185">
        <v>4120</v>
      </c>
      <c r="J125" s="184">
        <f>SUM(G125:I125)</f>
        <v>1228000</v>
      </c>
      <c r="K125" s="186">
        <v>1228000</v>
      </c>
      <c r="L125" s="185">
        <f t="shared" si="6"/>
        <v>0</v>
      </c>
      <c r="M125" s="172"/>
      <c r="N125" s="172"/>
      <c r="O125" s="172"/>
      <c r="P125" s="172"/>
      <c r="Q125" s="172"/>
    </row>
    <row r="126" spans="2:17" s="181" customFormat="1" ht="12.75">
      <c r="B126" s="182"/>
      <c r="C126" s="183" t="s">
        <v>32</v>
      </c>
      <c r="D126" s="184">
        <f>SUM(F37,F99,F104,F107)</f>
        <v>153246</v>
      </c>
      <c r="E126" s="184"/>
      <c r="F126" s="185"/>
      <c r="G126" s="184">
        <f t="shared" si="3"/>
        <v>153246</v>
      </c>
      <c r="H126" s="185">
        <f t="shared" si="4"/>
        <v>0</v>
      </c>
      <c r="I126" s="184">
        <v>0</v>
      </c>
      <c r="J126" s="184">
        <f t="shared" si="5"/>
        <v>153246</v>
      </c>
      <c r="K126" s="186">
        <v>153246</v>
      </c>
      <c r="L126" s="185">
        <f t="shared" si="6"/>
        <v>0</v>
      </c>
      <c r="M126" s="172"/>
      <c r="N126" s="172"/>
      <c r="O126" s="172"/>
      <c r="P126" s="172"/>
      <c r="Q126" s="172"/>
    </row>
    <row r="127" spans="2:17" s="181" customFormat="1" ht="12.75">
      <c r="B127" s="188" t="s">
        <v>272</v>
      </c>
      <c r="C127" s="179"/>
      <c r="D127" s="189">
        <f>SUM(D117:D126)</f>
        <v>939005.5</v>
      </c>
      <c r="E127" s="190">
        <f>SUM(E117:E126)</f>
        <v>2478804.521109</v>
      </c>
      <c r="F127" s="190">
        <f>SUM(F117:F126)</f>
        <v>390</v>
      </c>
      <c r="G127" s="189">
        <f>SUM(G117:G126)</f>
        <v>3418200.021109</v>
      </c>
      <c r="H127" s="190">
        <f>SUM(H117:H126)</f>
        <v>127494.74360000002</v>
      </c>
      <c r="I127" s="189">
        <f>SUM(I117:I120)</f>
        <v>0</v>
      </c>
      <c r="J127" s="189">
        <f>SUM(J117:J126)</f>
        <v>3549814.764709</v>
      </c>
      <c r="K127" s="189">
        <f>SUM(K117:K126)</f>
        <v>3084725</v>
      </c>
      <c r="L127" s="190">
        <f>SUM(L117:L126)</f>
        <v>465089.764709</v>
      </c>
      <c r="M127" s="172"/>
      <c r="N127" s="172"/>
      <c r="O127" s="172"/>
      <c r="P127" s="172"/>
      <c r="Q127" s="172"/>
    </row>
    <row r="128" spans="2:17" s="181" customFormat="1" ht="12.75">
      <c r="B128" s="188" t="s">
        <v>273</v>
      </c>
      <c r="C128" s="183"/>
      <c r="D128" s="184">
        <f>I109</f>
        <v>177813</v>
      </c>
      <c r="E128" s="184">
        <f>'Prilog 4'!D26</f>
        <v>84425.50200000001</v>
      </c>
      <c r="F128" s="185">
        <f>K128-D128-E128</f>
        <v>1399848.498</v>
      </c>
      <c r="G128" s="184">
        <f>SUM(D128:F128)</f>
        <v>1662087</v>
      </c>
      <c r="H128" s="185">
        <f>-'[1]Prilog 4'!G98</f>
        <v>0</v>
      </c>
      <c r="I128" s="184">
        <v>0</v>
      </c>
      <c r="J128" s="184">
        <f>SUM(G128:I128)</f>
        <v>1662087</v>
      </c>
      <c r="K128" s="184">
        <v>1662087</v>
      </c>
      <c r="L128" s="185">
        <f>J128-K128</f>
        <v>0</v>
      </c>
      <c r="M128" s="172"/>
      <c r="N128" s="172"/>
      <c r="O128" s="172"/>
      <c r="P128" s="172"/>
      <c r="Q128" s="172"/>
    </row>
    <row r="129" spans="2:17" s="181" customFormat="1" ht="12.75">
      <c r="B129" s="191" t="s">
        <v>45</v>
      </c>
      <c r="C129" s="182"/>
      <c r="D129" s="189">
        <f aca="true" t="shared" si="7" ref="D129:L129">SUM(D127:D128)</f>
        <v>1116818.5</v>
      </c>
      <c r="E129" s="189">
        <f t="shared" si="7"/>
        <v>2563230.0231089997</v>
      </c>
      <c r="F129" s="190">
        <f t="shared" si="7"/>
        <v>1400238.498</v>
      </c>
      <c r="G129" s="189">
        <f t="shared" si="7"/>
        <v>5080287.021109</v>
      </c>
      <c r="H129" s="190">
        <f t="shared" si="7"/>
        <v>127494.74360000002</v>
      </c>
      <c r="I129" s="189">
        <f t="shared" si="7"/>
        <v>0</v>
      </c>
      <c r="J129" s="189">
        <f t="shared" si="7"/>
        <v>5211901.764709</v>
      </c>
      <c r="K129" s="189">
        <f t="shared" si="7"/>
        <v>4746812</v>
      </c>
      <c r="L129" s="190">
        <f t="shared" si="7"/>
        <v>465089.764709</v>
      </c>
      <c r="M129" s="172"/>
      <c r="N129" s="172"/>
      <c r="O129" s="172"/>
      <c r="P129" s="172"/>
      <c r="Q129" s="172"/>
    </row>
    <row r="130" spans="5:6" ht="13.5">
      <c r="E130" s="172"/>
      <c r="F130" s="172"/>
    </row>
  </sheetData>
  <mergeCells count="1">
    <mergeCell ref="M2:P2"/>
  </mergeCells>
  <printOptions/>
  <pageMargins left="0.75" right="0.75" top="1" bottom="1" header="0.5" footer="0.5"/>
  <pageSetup horizontalDpi="600" verticalDpi="600" orientation="landscape" r:id="rId1"/>
  <ignoredErrors>
    <ignoredError sqref="G1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442"/>
  <sheetViews>
    <sheetView workbookViewId="0" topLeftCell="A16">
      <selection activeCell="A21" sqref="A21:IV21"/>
    </sheetView>
  </sheetViews>
  <sheetFormatPr defaultColWidth="9.140625" defaultRowHeight="12.75"/>
  <cols>
    <col min="1" max="1" width="6.00390625" style="14" customWidth="1"/>
    <col min="2" max="2" width="14.00390625" style="14" customWidth="1"/>
    <col min="3" max="5" width="12.57421875" style="14" customWidth="1"/>
    <col min="6" max="6" width="20.140625" style="14" customWidth="1"/>
    <col min="7" max="7" width="18.8515625" style="14" customWidth="1"/>
    <col min="8" max="16384" width="12.57421875" style="14" customWidth="1"/>
  </cols>
  <sheetData>
    <row r="1" ht="12.75">
      <c r="A1" s="49" t="s">
        <v>115</v>
      </c>
    </row>
    <row r="2" spans="1:8" s="1" customFormat="1" ht="12" customHeight="1">
      <c r="A2" s="50" t="s">
        <v>3</v>
      </c>
      <c r="B2" s="50" t="s">
        <v>4</v>
      </c>
      <c r="C2" s="50" t="s">
        <v>78</v>
      </c>
      <c r="D2" s="50" t="s">
        <v>79</v>
      </c>
      <c r="E2" s="50" t="s">
        <v>80</v>
      </c>
      <c r="F2" s="50" t="s">
        <v>81</v>
      </c>
      <c r="G2" s="50" t="s">
        <v>82</v>
      </c>
      <c r="H2" s="50" t="s">
        <v>83</v>
      </c>
    </row>
    <row r="3" spans="1:8" ht="15" customHeight="1">
      <c r="A3" s="51">
        <v>1</v>
      </c>
      <c r="B3" s="45" t="s">
        <v>84</v>
      </c>
      <c r="C3" s="12" t="s">
        <v>85</v>
      </c>
      <c r="D3" s="52">
        <v>10025</v>
      </c>
      <c r="E3" s="52">
        <v>10025</v>
      </c>
      <c r="F3" s="53">
        <f aca="true" t="shared" si="0" ref="F3:F9">D3-E3</f>
        <v>0</v>
      </c>
      <c r="G3" s="12" t="s">
        <v>86</v>
      </c>
      <c r="H3" s="12" t="s">
        <v>87</v>
      </c>
    </row>
    <row r="4" spans="1:8" s="1" customFormat="1" ht="15" customHeight="1">
      <c r="A4" s="51">
        <v>2</v>
      </c>
      <c r="B4" s="2" t="s">
        <v>84</v>
      </c>
      <c r="C4" s="4" t="s">
        <v>88</v>
      </c>
      <c r="D4" s="54">
        <v>3587.2</v>
      </c>
      <c r="E4" s="54">
        <v>3587.2</v>
      </c>
      <c r="F4" s="55">
        <f t="shared" si="0"/>
        <v>0</v>
      </c>
      <c r="G4" s="12" t="s">
        <v>89</v>
      </c>
      <c r="H4" s="4" t="s">
        <v>90</v>
      </c>
    </row>
    <row r="5" spans="1:8" s="1" customFormat="1" ht="15" customHeight="1">
      <c r="A5" s="51">
        <v>3</v>
      </c>
      <c r="B5" s="2" t="s">
        <v>84</v>
      </c>
      <c r="C5" s="4" t="s">
        <v>91</v>
      </c>
      <c r="D5" s="54">
        <v>2117.18</v>
      </c>
      <c r="E5" s="54">
        <v>2117.18</v>
      </c>
      <c r="F5" s="55">
        <f t="shared" si="0"/>
        <v>0</v>
      </c>
      <c r="G5" s="12" t="s">
        <v>89</v>
      </c>
      <c r="H5" s="4" t="s">
        <v>92</v>
      </c>
    </row>
    <row r="6" spans="1:8" s="1" customFormat="1" ht="15" customHeight="1">
      <c r="A6" s="51">
        <v>4</v>
      </c>
      <c r="B6" s="2" t="s">
        <v>93</v>
      </c>
      <c r="C6" s="4"/>
      <c r="D6" s="54">
        <v>507</v>
      </c>
      <c r="E6" s="54">
        <v>507</v>
      </c>
      <c r="F6" s="55">
        <f t="shared" si="0"/>
        <v>0</v>
      </c>
      <c r="G6" s="12" t="s">
        <v>94</v>
      </c>
      <c r="H6" s="4" t="s">
        <v>95</v>
      </c>
    </row>
    <row r="7" spans="1:8" s="1" customFormat="1" ht="15" customHeight="1">
      <c r="A7" s="51">
        <v>5</v>
      </c>
      <c r="B7" s="45" t="s">
        <v>84</v>
      </c>
      <c r="C7" s="12" t="s">
        <v>96</v>
      </c>
      <c r="D7" s="52">
        <v>1016</v>
      </c>
      <c r="E7" s="52">
        <v>1016</v>
      </c>
      <c r="F7" s="53">
        <f t="shared" si="0"/>
        <v>0</v>
      </c>
      <c r="G7" s="12" t="s">
        <v>97</v>
      </c>
      <c r="H7" s="12" t="s">
        <v>87</v>
      </c>
    </row>
    <row r="8" spans="1:8" s="1" customFormat="1" ht="15" customHeight="1">
      <c r="A8" s="51">
        <v>6</v>
      </c>
      <c r="B8" s="2" t="s">
        <v>84</v>
      </c>
      <c r="C8" s="4" t="s">
        <v>98</v>
      </c>
      <c r="D8" s="54">
        <v>82</v>
      </c>
      <c r="E8" s="54">
        <v>82</v>
      </c>
      <c r="F8" s="55">
        <f t="shared" si="0"/>
        <v>0</v>
      </c>
      <c r="G8" s="12" t="s">
        <v>97</v>
      </c>
      <c r="H8" s="4" t="s">
        <v>99</v>
      </c>
    </row>
    <row r="9" spans="1:8" s="1" customFormat="1" ht="15" customHeight="1">
      <c r="A9" s="51">
        <v>7</v>
      </c>
      <c r="B9" s="2" t="s">
        <v>84</v>
      </c>
      <c r="C9" s="4" t="s">
        <v>100</v>
      </c>
      <c r="D9" s="54">
        <v>253</v>
      </c>
      <c r="E9" s="54">
        <v>253</v>
      </c>
      <c r="F9" s="55">
        <f t="shared" si="0"/>
        <v>0</v>
      </c>
      <c r="G9" s="12" t="s">
        <v>97</v>
      </c>
      <c r="H9" s="4" t="s">
        <v>101</v>
      </c>
    </row>
    <row r="10" spans="1:8" s="1" customFormat="1" ht="15" customHeight="1">
      <c r="A10" s="51">
        <v>8</v>
      </c>
      <c r="B10" s="45" t="s">
        <v>84</v>
      </c>
      <c r="C10" s="12" t="s">
        <v>102</v>
      </c>
      <c r="D10" s="52">
        <v>150</v>
      </c>
      <c r="E10" s="52">
        <v>150</v>
      </c>
      <c r="F10" s="53">
        <f aca="true" t="shared" si="1" ref="F10:F19">D10-E10</f>
        <v>0</v>
      </c>
      <c r="G10" s="12" t="s">
        <v>97</v>
      </c>
      <c r="H10" s="12" t="s">
        <v>103</v>
      </c>
    </row>
    <row r="11" spans="1:8" s="1" customFormat="1" ht="15" customHeight="1">
      <c r="A11" s="51">
        <v>9</v>
      </c>
      <c r="B11" s="45" t="s">
        <v>84</v>
      </c>
      <c r="C11" s="12" t="s">
        <v>104</v>
      </c>
      <c r="D11" s="52">
        <v>258</v>
      </c>
      <c r="E11" s="52">
        <v>258</v>
      </c>
      <c r="F11" s="53">
        <f t="shared" si="1"/>
        <v>0</v>
      </c>
      <c r="G11" s="12" t="s">
        <v>97</v>
      </c>
      <c r="H11" s="12" t="s">
        <v>105</v>
      </c>
    </row>
    <row r="12" spans="1:8" s="1" customFormat="1" ht="15" customHeight="1">
      <c r="A12" s="51">
        <v>10</v>
      </c>
      <c r="B12" s="45" t="s">
        <v>93</v>
      </c>
      <c r="C12" s="12"/>
      <c r="D12" s="52">
        <v>1200</v>
      </c>
      <c r="E12" s="52">
        <v>1200</v>
      </c>
      <c r="F12" s="53">
        <f t="shared" si="1"/>
        <v>0</v>
      </c>
      <c r="G12" s="12" t="s">
        <v>97</v>
      </c>
      <c r="H12" s="12" t="s">
        <v>95</v>
      </c>
    </row>
    <row r="13" spans="1:8" s="1" customFormat="1" ht="15" customHeight="1">
      <c r="A13" s="51">
        <v>11</v>
      </c>
      <c r="B13" s="45" t="s">
        <v>93</v>
      </c>
      <c r="C13" s="12"/>
      <c r="D13" s="52">
        <v>0</v>
      </c>
      <c r="E13" s="52">
        <v>2084</v>
      </c>
      <c r="F13" s="53">
        <f t="shared" si="1"/>
        <v>-2084</v>
      </c>
      <c r="G13" s="12" t="s">
        <v>97</v>
      </c>
      <c r="H13" s="12" t="s">
        <v>95</v>
      </c>
    </row>
    <row r="14" spans="1:33" s="44" customFormat="1" ht="15" customHeight="1">
      <c r="A14" s="51">
        <v>12</v>
      </c>
      <c r="B14" s="45" t="s">
        <v>93</v>
      </c>
      <c r="C14" s="12"/>
      <c r="D14" s="52">
        <v>1380</v>
      </c>
      <c r="E14" s="52">
        <v>1380</v>
      </c>
      <c r="F14" s="53">
        <f t="shared" si="1"/>
        <v>0</v>
      </c>
      <c r="G14" s="12" t="s">
        <v>106</v>
      </c>
      <c r="H14" s="12" t="s">
        <v>95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44" customFormat="1" ht="15" customHeight="1">
      <c r="A15" s="51">
        <v>13</v>
      </c>
      <c r="B15" s="45" t="s">
        <v>84</v>
      </c>
      <c r="C15" s="12" t="s">
        <v>116</v>
      </c>
      <c r="D15" s="12">
        <v>114.3</v>
      </c>
      <c r="E15" s="12">
        <v>114.3</v>
      </c>
      <c r="F15" s="53">
        <f t="shared" si="1"/>
        <v>0</v>
      </c>
      <c r="G15" s="12" t="s">
        <v>89</v>
      </c>
      <c r="H15" s="12" t="s">
        <v>120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44" customFormat="1" ht="15" customHeight="1">
      <c r="A16" s="51">
        <v>14</v>
      </c>
      <c r="B16" s="45" t="s">
        <v>84</v>
      </c>
      <c r="C16" s="12" t="s">
        <v>117</v>
      </c>
      <c r="D16" s="52">
        <v>92.3</v>
      </c>
      <c r="E16" s="79">
        <v>92.3</v>
      </c>
      <c r="F16" s="53">
        <f t="shared" si="1"/>
        <v>0</v>
      </c>
      <c r="G16" s="12" t="s">
        <v>89</v>
      </c>
      <c r="H16" s="12" t="s">
        <v>90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1:33" s="44" customFormat="1" ht="15" customHeight="1">
      <c r="A17" s="51">
        <v>15</v>
      </c>
      <c r="B17" s="45" t="s">
        <v>93</v>
      </c>
      <c r="C17" s="80">
        <v>38705</v>
      </c>
      <c r="D17" s="52">
        <v>1110.73</v>
      </c>
      <c r="E17" s="52">
        <v>1110.73</v>
      </c>
      <c r="F17" s="53">
        <f t="shared" si="1"/>
        <v>0</v>
      </c>
      <c r="G17" s="12" t="s">
        <v>89</v>
      </c>
      <c r="H17" s="12" t="s">
        <v>95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44" customFormat="1" ht="15" customHeight="1">
      <c r="A18" s="51">
        <v>16</v>
      </c>
      <c r="B18" s="45" t="s">
        <v>84</v>
      </c>
      <c r="C18" s="12" t="s">
        <v>118</v>
      </c>
      <c r="D18" s="52">
        <v>10036.303</v>
      </c>
      <c r="E18" s="52">
        <v>10036.303</v>
      </c>
      <c r="F18" s="53">
        <f t="shared" si="1"/>
        <v>0</v>
      </c>
      <c r="G18" s="12" t="s">
        <v>121</v>
      </c>
      <c r="H18" s="12" t="s">
        <v>122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s="44" customFormat="1" ht="15" customHeight="1">
      <c r="A19" s="51">
        <v>17</v>
      </c>
      <c r="B19" s="45" t="s">
        <v>84</v>
      </c>
      <c r="C19" s="12" t="s">
        <v>119</v>
      </c>
      <c r="D19" s="52">
        <v>10036.303</v>
      </c>
      <c r="E19" s="52">
        <v>10036.303</v>
      </c>
      <c r="F19" s="53">
        <f t="shared" si="1"/>
        <v>0</v>
      </c>
      <c r="G19" s="12" t="s">
        <v>121</v>
      </c>
      <c r="H19" s="12" t="s">
        <v>90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2:6" s="1" customFormat="1" ht="15" customHeight="1">
      <c r="B20" s="57"/>
      <c r="C20" s="59"/>
      <c r="D20" s="60">
        <f>SUM(D3:D19)</f>
        <v>41965.316</v>
      </c>
      <c r="E20" s="60">
        <f>SUM(E3:E19)</f>
        <v>44049.316</v>
      </c>
      <c r="F20" s="61">
        <f>SUM(F3:F15)</f>
        <v>-2084</v>
      </c>
    </row>
    <row r="21" spans="2:5" s="1" customFormat="1" ht="15" customHeight="1">
      <c r="B21" s="57"/>
      <c r="C21" s="59"/>
      <c r="D21" s="62"/>
      <c r="E21" s="63"/>
    </row>
    <row r="22" spans="1:5" s="1" customFormat="1" ht="15" customHeight="1">
      <c r="A22" s="1" t="s">
        <v>236</v>
      </c>
      <c r="B22" s="57"/>
      <c r="C22" s="59"/>
      <c r="D22" s="62"/>
      <c r="E22" s="63"/>
    </row>
    <row r="23" spans="1:5" s="1" customFormat="1" ht="15" customHeight="1">
      <c r="A23" s="1">
        <v>61.1779</v>
      </c>
      <c r="B23" s="57"/>
      <c r="C23" s="59"/>
      <c r="D23" s="62"/>
      <c r="E23" s="63"/>
    </row>
    <row r="24" spans="2:6" s="10" customFormat="1" ht="15" customHeight="1">
      <c r="B24" s="26"/>
      <c r="C24" s="64" t="s">
        <v>107</v>
      </c>
      <c r="D24" s="65"/>
      <c r="E24" s="64" t="s">
        <v>80</v>
      </c>
      <c r="F24" s="66"/>
    </row>
    <row r="25" spans="2:6" s="10" customFormat="1" ht="15" customHeight="1">
      <c r="B25" s="67"/>
      <c r="C25" s="68" t="s">
        <v>108</v>
      </c>
      <c r="D25" s="68" t="s">
        <v>109</v>
      </c>
      <c r="E25" s="68" t="s">
        <v>108</v>
      </c>
      <c r="F25" s="68" t="s">
        <v>109</v>
      </c>
    </row>
    <row r="26" spans="2:6" s="10" customFormat="1" ht="15" customHeight="1">
      <c r="B26" s="71" t="s">
        <v>110</v>
      </c>
      <c r="C26" s="193">
        <f>D14</f>
        <v>1380</v>
      </c>
      <c r="D26" s="178">
        <f aca="true" t="shared" si="2" ref="D26:D31">C26*$A$23</f>
        <v>84425.50200000001</v>
      </c>
      <c r="E26" s="193">
        <f>E14</f>
        <v>1380</v>
      </c>
      <c r="F26" s="178">
        <f aca="true" t="shared" si="3" ref="F26:F32">E26*$A$23</f>
        <v>84425.50200000001</v>
      </c>
    </row>
    <row r="27" spans="2:6" s="10" customFormat="1" ht="15" customHeight="1">
      <c r="B27" s="69" t="s">
        <v>94</v>
      </c>
      <c r="C27" s="70">
        <f>D6</f>
        <v>507</v>
      </c>
      <c r="D27" s="67">
        <f t="shared" si="2"/>
        <v>31017.1953</v>
      </c>
      <c r="E27" s="70">
        <f>E6</f>
        <v>507</v>
      </c>
      <c r="F27" s="67">
        <f t="shared" si="3"/>
        <v>31017.1953</v>
      </c>
    </row>
    <row r="28" spans="2:7" s="10" customFormat="1" ht="15" customHeight="1">
      <c r="B28" s="71" t="s">
        <v>97</v>
      </c>
      <c r="C28" s="67">
        <f>SUM(D7:D13)</f>
        <v>2959</v>
      </c>
      <c r="D28" s="67">
        <f t="shared" si="2"/>
        <v>181025.4061</v>
      </c>
      <c r="E28" s="67">
        <f>SUM(E7:E13)</f>
        <v>5043</v>
      </c>
      <c r="F28" s="67">
        <f t="shared" si="3"/>
        <v>308520.1497</v>
      </c>
      <c r="G28" s="10">
        <f>F28-D28</f>
        <v>127494.74360000002</v>
      </c>
    </row>
    <row r="29" spans="2:6" s="10" customFormat="1" ht="15" customHeight="1">
      <c r="B29" s="71" t="s">
        <v>89</v>
      </c>
      <c r="C29" s="72">
        <f>SUM(D4,D5,D15,D16,D17)</f>
        <v>7021.709999999999</v>
      </c>
      <c r="D29" s="67">
        <f t="shared" si="2"/>
        <v>429573.47220899997</v>
      </c>
      <c r="E29" s="72">
        <f>SUM(E4,E5,E15,E16,E17)</f>
        <v>7021.709999999999</v>
      </c>
      <c r="F29" s="67">
        <f t="shared" si="3"/>
        <v>429573.47220899997</v>
      </c>
    </row>
    <row r="30" spans="2:6" s="10" customFormat="1" ht="15" customHeight="1">
      <c r="B30" s="69" t="s">
        <v>86</v>
      </c>
      <c r="C30" s="67">
        <f>D3</f>
        <v>10025</v>
      </c>
      <c r="D30" s="67">
        <f t="shared" si="2"/>
        <v>613308.4475</v>
      </c>
      <c r="E30" s="72">
        <f>E3</f>
        <v>10025</v>
      </c>
      <c r="F30" s="67">
        <f t="shared" si="3"/>
        <v>613308.4475</v>
      </c>
    </row>
    <row r="31" spans="2:6" s="10" customFormat="1" ht="15" customHeight="1">
      <c r="B31" s="69" t="s">
        <v>121</v>
      </c>
      <c r="C31" s="67">
        <f>SUM(D18,D19)</f>
        <v>20072.606</v>
      </c>
      <c r="D31" s="67">
        <f t="shared" si="2"/>
        <v>1227999.8826074</v>
      </c>
      <c r="E31" s="72">
        <f>SUM(E18,E19)</f>
        <v>20072.606</v>
      </c>
      <c r="F31" s="67">
        <f t="shared" si="3"/>
        <v>1227999.8826074</v>
      </c>
    </row>
    <row r="32" spans="2:6" s="10" customFormat="1" ht="15" customHeight="1">
      <c r="B32" s="73"/>
      <c r="C32" s="81">
        <f>SUM(C26:C31)</f>
        <v>41965.316</v>
      </c>
      <c r="D32" s="74">
        <f>SUM(D27:D31)</f>
        <v>2482924.4037164</v>
      </c>
      <c r="E32" s="81">
        <f>SUM(E26:E31)</f>
        <v>44049.316</v>
      </c>
      <c r="F32" s="74">
        <f t="shared" si="3"/>
        <v>2694844.6493164</v>
      </c>
    </row>
    <row r="33" spans="2:6" s="1" customFormat="1" ht="15" customHeight="1">
      <c r="B33" s="59"/>
      <c r="C33" s="75"/>
      <c r="D33" s="76"/>
      <c r="E33" s="77"/>
      <c r="F33" s="78"/>
    </row>
    <row r="34" ht="12.75">
      <c r="A34" s="14" t="s">
        <v>250</v>
      </c>
    </row>
    <row r="35" spans="1:7" ht="15" customHeight="1">
      <c r="A35" s="51">
        <v>1</v>
      </c>
      <c r="B35" s="45" t="s">
        <v>93</v>
      </c>
      <c r="C35" s="12"/>
      <c r="D35" s="52"/>
      <c r="E35" s="52">
        <f>'Prilog 5'!E9</f>
        <v>4872</v>
      </c>
      <c r="F35" s="12" t="s">
        <v>111</v>
      </c>
      <c r="G35" s="12" t="s">
        <v>112</v>
      </c>
    </row>
    <row r="36" spans="1:7" ht="15" customHeight="1">
      <c r="A36" s="51">
        <v>2</v>
      </c>
      <c r="B36" s="45" t="s">
        <v>93</v>
      </c>
      <c r="C36" s="12"/>
      <c r="D36" s="52"/>
      <c r="E36" s="52">
        <f>'Prilog 5'!E8</f>
        <v>1650</v>
      </c>
      <c r="F36" s="12" t="s">
        <v>113</v>
      </c>
      <c r="G36" s="12" t="s">
        <v>114</v>
      </c>
    </row>
    <row r="37" spans="1:7" s="1" customFormat="1" ht="15" customHeight="1">
      <c r="A37" s="51">
        <v>3</v>
      </c>
      <c r="B37" s="2" t="s">
        <v>93</v>
      </c>
      <c r="C37" s="2"/>
      <c r="D37" s="2"/>
      <c r="E37" s="71">
        <f>'Prilog 5'!E10</f>
        <v>1083</v>
      </c>
      <c r="F37" s="4" t="s">
        <v>89</v>
      </c>
      <c r="G37" s="4" t="s">
        <v>95</v>
      </c>
    </row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9.5" customHeight="1"/>
    <row r="402" s="1" customFormat="1" ht="93" customHeight="1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pans="1:8" s="1" customFormat="1" ht="12.75">
      <c r="A436" s="14"/>
      <c r="B436" s="14"/>
      <c r="C436" s="14"/>
      <c r="D436" s="14"/>
      <c r="E436" s="14"/>
      <c r="F436" s="14"/>
      <c r="G436" s="14"/>
      <c r="H436" s="14"/>
    </row>
    <row r="437" spans="1:8" s="1" customFormat="1" ht="12.75">
      <c r="A437" s="14"/>
      <c r="B437" s="14"/>
      <c r="C437" s="14"/>
      <c r="D437" s="14"/>
      <c r="E437" s="14"/>
      <c r="F437" s="14"/>
      <c r="G437" s="14"/>
      <c r="H437" s="14"/>
    </row>
    <row r="438" spans="1:8" s="1" customFormat="1" ht="12.75">
      <c r="A438" s="14"/>
      <c r="B438" s="14"/>
      <c r="C438" s="14"/>
      <c r="D438" s="14"/>
      <c r="E438" s="14"/>
      <c r="F438" s="14"/>
      <c r="G438" s="14"/>
      <c r="H438" s="14"/>
    </row>
    <row r="439" spans="1:8" s="1" customFormat="1" ht="12.75">
      <c r="A439" s="14"/>
      <c r="B439" s="14"/>
      <c r="C439" s="14"/>
      <c r="D439" s="14"/>
      <c r="E439" s="14"/>
      <c r="F439" s="14"/>
      <c r="G439" s="14"/>
      <c r="H439" s="14"/>
    </row>
    <row r="440" spans="1:8" s="1" customFormat="1" ht="12.75">
      <c r="A440" s="14"/>
      <c r="B440" s="14"/>
      <c r="C440" s="14"/>
      <c r="D440" s="14"/>
      <c r="E440" s="14"/>
      <c r="F440" s="14"/>
      <c r="G440" s="14"/>
      <c r="H440" s="14"/>
    </row>
    <row r="441" spans="1:8" s="1" customFormat="1" ht="12.75">
      <c r="A441" s="14"/>
      <c r="B441" s="14"/>
      <c r="C441" s="14"/>
      <c r="D441" s="14"/>
      <c r="E441" s="14"/>
      <c r="F441" s="14"/>
      <c r="G441" s="14"/>
      <c r="H441" s="14"/>
    </row>
    <row r="442" spans="1:8" s="1" customFormat="1" ht="12.75">
      <c r="A442" s="14"/>
      <c r="B442" s="14"/>
      <c r="C442" s="14"/>
      <c r="D442" s="14"/>
      <c r="E442" s="14"/>
      <c r="F442" s="14"/>
      <c r="G442" s="14"/>
      <c r="H442" s="14"/>
    </row>
  </sheetData>
  <printOptions/>
  <pageMargins left="0.75" right="0.75" top="1" bottom="1" header="0.5" footer="0.5"/>
  <pageSetup horizontalDpi="600" verticalDpi="600" orientation="landscape" r:id="rId1"/>
  <ignoredErrors>
    <ignoredError sqref="E26 E27 E29:E30" formula="1"/>
    <ignoredError sqref="E28" formula="1" formulaRange="1"/>
    <ignoredError sqref="C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10" zoomScaleNormal="110" workbookViewId="0" topLeftCell="A1">
      <pane ySplit="930" topLeftCell="BM1" activePane="bottomLeft" state="split"/>
      <selection pane="topLeft" activeCell="A1" sqref="A1:IV16384"/>
      <selection pane="bottomLeft" activeCell="F53" sqref="F53"/>
    </sheetView>
  </sheetViews>
  <sheetFormatPr defaultColWidth="9.140625" defaultRowHeight="12.75"/>
  <cols>
    <col min="1" max="1" width="25.28125" style="195" customWidth="1"/>
    <col min="2" max="2" width="12.421875" style="290" customWidth="1"/>
    <col min="3" max="3" width="10.7109375" style="290" customWidth="1"/>
    <col min="4" max="4" width="10.00390625" style="290" customWidth="1"/>
    <col min="5" max="5" width="11.57421875" style="290" customWidth="1"/>
    <col min="6" max="6" width="11.8515625" style="294" customWidth="1"/>
    <col min="7" max="7" width="12.57421875" style="195" bestFit="1" customWidth="1"/>
    <col min="8" max="8" width="13.00390625" style="195" customWidth="1"/>
    <col min="9" max="16384" width="9.140625" style="195" customWidth="1"/>
  </cols>
  <sheetData>
    <row r="1" spans="1:6" ht="14.25" customHeight="1" thickBot="1">
      <c r="A1" s="314" t="s">
        <v>233</v>
      </c>
      <c r="B1" s="315"/>
      <c r="C1" s="311" t="s">
        <v>188</v>
      </c>
      <c r="D1" s="312"/>
      <c r="E1" s="311" t="s">
        <v>189</v>
      </c>
      <c r="F1" s="313"/>
    </row>
    <row r="2" spans="1:6" ht="12" thickBot="1">
      <c r="A2" s="196"/>
      <c r="B2" s="197" t="s">
        <v>190</v>
      </c>
      <c r="C2" s="198" t="s">
        <v>191</v>
      </c>
      <c r="D2" s="199" t="s">
        <v>109</v>
      </c>
      <c r="E2" s="200" t="s">
        <v>108</v>
      </c>
      <c r="F2" s="201" t="s">
        <v>109</v>
      </c>
    </row>
    <row r="3" spans="1:7" ht="11.25">
      <c r="A3" s="202" t="s">
        <v>192</v>
      </c>
      <c r="B3" s="203"/>
      <c r="C3" s="204"/>
      <c r="D3" s="204"/>
      <c r="E3" s="205"/>
      <c r="F3" s="206"/>
      <c r="G3" s="207"/>
    </row>
    <row r="4" spans="1:7" ht="11.25">
      <c r="A4" s="208" t="s">
        <v>193</v>
      </c>
      <c r="B4" s="209"/>
      <c r="C4" s="210">
        <f aca="true" t="shared" si="0" ref="C4:C18">D4/$A$58</f>
        <v>50000</v>
      </c>
      <c r="D4" s="210">
        <v>3058895</v>
      </c>
      <c r="E4" s="210">
        <v>50000</v>
      </c>
      <c r="F4" s="211">
        <v>3070385</v>
      </c>
      <c r="G4" s="207"/>
    </row>
    <row r="5" spans="1:8" ht="11.25">
      <c r="A5" s="212" t="s">
        <v>194</v>
      </c>
      <c r="B5" s="209"/>
      <c r="C5" s="210">
        <f t="shared" si="0"/>
        <v>50000</v>
      </c>
      <c r="D5" s="210">
        <v>3058895</v>
      </c>
      <c r="E5" s="210">
        <v>50279.55</v>
      </c>
      <c r="F5" s="211">
        <v>3079421.5</v>
      </c>
      <c r="G5" s="207"/>
      <c r="H5" s="213"/>
    </row>
    <row r="6" spans="1:8" ht="11.25">
      <c r="A6" s="208" t="s">
        <v>195</v>
      </c>
      <c r="B6" s="209"/>
      <c r="C6" s="210">
        <f t="shared" si="0"/>
        <v>18600.000980746314</v>
      </c>
      <c r="D6" s="210">
        <v>1137909</v>
      </c>
      <c r="E6" s="210">
        <f>SUM(E7:E10)</f>
        <v>17069.5</v>
      </c>
      <c r="F6" s="211">
        <f>SUM(F7:F10)</f>
        <v>1045349.5</v>
      </c>
      <c r="G6" s="207"/>
      <c r="H6" s="213"/>
    </row>
    <row r="7" spans="1:8" ht="12.75" customHeight="1">
      <c r="A7" s="212" t="s">
        <v>196</v>
      </c>
      <c r="B7" s="209"/>
      <c r="C7" s="210"/>
      <c r="D7" s="214"/>
      <c r="E7" s="210">
        <v>9464.5</v>
      </c>
      <c r="F7" s="214">
        <v>578951.5</v>
      </c>
      <c r="G7" s="207"/>
      <c r="H7" s="215"/>
    </row>
    <row r="8" spans="1:7" ht="11.25">
      <c r="A8" s="208" t="s">
        <v>197</v>
      </c>
      <c r="B8" s="210"/>
      <c r="C8" s="210"/>
      <c r="D8" s="216"/>
      <c r="E8" s="210">
        <v>1650</v>
      </c>
      <c r="F8" s="217">
        <v>101380.5</v>
      </c>
      <c r="G8" s="207"/>
    </row>
    <row r="9" spans="1:7" ht="12" customHeight="1">
      <c r="A9" s="208" t="s">
        <v>251</v>
      </c>
      <c r="B9" s="209"/>
      <c r="C9" s="210"/>
      <c r="D9" s="216"/>
      <c r="E9" s="218">
        <v>4872</v>
      </c>
      <c r="F9" s="214">
        <v>298690.5</v>
      </c>
      <c r="G9" s="207"/>
    </row>
    <row r="10" spans="1:7" s="226" customFormat="1" ht="12" customHeight="1">
      <c r="A10" s="219" t="s">
        <v>234</v>
      </c>
      <c r="B10" s="220"/>
      <c r="C10" s="218"/>
      <c r="D10" s="218"/>
      <c r="E10" s="218">
        <v>1083</v>
      </c>
      <c r="F10" s="214">
        <v>66327</v>
      </c>
      <c r="G10" s="225"/>
    </row>
    <row r="11" spans="1:7" ht="12" customHeight="1">
      <c r="A11" s="219" t="s">
        <v>283</v>
      </c>
      <c r="B11" s="220"/>
      <c r="C11" s="218"/>
      <c r="D11" s="218"/>
      <c r="E11" s="218">
        <f>F11/$A$58</f>
        <v>3369.517423775579</v>
      </c>
      <c r="F11" s="221">
        <v>206140</v>
      </c>
      <c r="G11" s="207"/>
    </row>
    <row r="12" spans="1:7" ht="12" customHeight="1">
      <c r="A12" s="208" t="s">
        <v>284</v>
      </c>
      <c r="B12" s="209"/>
      <c r="C12" s="210"/>
      <c r="D12" s="210"/>
      <c r="E12" s="210">
        <f>F12/$A$58</f>
        <v>43.136492099271145</v>
      </c>
      <c r="F12" s="214">
        <v>2639</v>
      </c>
      <c r="G12" s="207"/>
    </row>
    <row r="13" spans="1:8" ht="12" customHeight="1">
      <c r="A13" s="222" t="s">
        <v>198</v>
      </c>
      <c r="B13" s="223"/>
      <c r="C13" s="224">
        <f t="shared" si="0"/>
        <v>118600.0009807463</v>
      </c>
      <c r="D13" s="224">
        <f>SUM(D4:D6,D12)</f>
        <v>7255699</v>
      </c>
      <c r="E13" s="224">
        <f>SUM(E4:E6,E11,E12)</f>
        <v>120761.70391587487</v>
      </c>
      <c r="F13" s="224">
        <f>SUM(F4:F6,F11,F12)</f>
        <v>7403935</v>
      </c>
      <c r="G13" s="225"/>
      <c r="H13" s="226"/>
    </row>
    <row r="14" spans="1:7" ht="11.25">
      <c r="A14" s="227" t="s">
        <v>199</v>
      </c>
      <c r="B14" s="228"/>
      <c r="C14" s="218"/>
      <c r="D14" s="210"/>
      <c r="E14" s="210"/>
      <c r="F14" s="211"/>
      <c r="G14" s="207"/>
    </row>
    <row r="15" spans="1:7" ht="11.25">
      <c r="A15" s="229" t="s">
        <v>200</v>
      </c>
      <c r="B15" s="230"/>
      <c r="C15" s="218"/>
      <c r="D15" s="210"/>
      <c r="E15" s="230"/>
      <c r="F15" s="211"/>
      <c r="G15" s="207"/>
    </row>
    <row r="16" spans="1:7" s="235" customFormat="1" ht="11.25">
      <c r="A16" s="231" t="s">
        <v>201</v>
      </c>
      <c r="B16" s="232"/>
      <c r="C16" s="218">
        <f t="shared" si="0"/>
        <v>4300.000490373158</v>
      </c>
      <c r="D16" s="210">
        <v>263065</v>
      </c>
      <c r="E16" s="233">
        <f>F16/$A$58</f>
        <v>0</v>
      </c>
      <c r="F16" s="211">
        <v>0</v>
      </c>
      <c r="G16" s="234"/>
    </row>
    <row r="17" spans="1:7" s="235" customFormat="1" ht="11.25">
      <c r="A17" s="231" t="s">
        <v>202</v>
      </c>
      <c r="B17" s="232"/>
      <c r="C17" s="218">
        <f t="shared" si="0"/>
        <v>4300.000490373158</v>
      </c>
      <c r="D17" s="210">
        <v>263065</v>
      </c>
      <c r="E17" s="233">
        <f>F17/$A$58</f>
        <v>0</v>
      </c>
      <c r="F17" s="211">
        <v>0</v>
      </c>
      <c r="G17" s="234"/>
    </row>
    <row r="18" spans="1:7" s="235" customFormat="1" ht="11.25">
      <c r="A18" s="236" t="s">
        <v>203</v>
      </c>
      <c r="B18" s="237"/>
      <c r="C18" s="238">
        <f t="shared" si="0"/>
        <v>8600.000980746316</v>
      </c>
      <c r="D18" s="238">
        <f>SUM(D16:D17)</f>
        <v>526130</v>
      </c>
      <c r="E18" s="239">
        <f>F18/$A$58</f>
        <v>0</v>
      </c>
      <c r="F18" s="240">
        <f>SUM(F16:F17)</f>
        <v>0</v>
      </c>
      <c r="G18" s="234"/>
    </row>
    <row r="19" spans="1:7" s="243" customFormat="1" ht="11.25">
      <c r="A19" s="241" t="s">
        <v>204</v>
      </c>
      <c r="B19" s="228"/>
      <c r="C19" s="209"/>
      <c r="D19" s="210"/>
      <c r="E19" s="233"/>
      <c r="F19" s="211"/>
      <c r="G19" s="242"/>
    </row>
    <row r="20" spans="1:7" ht="11.25">
      <c r="A20" s="208" t="s">
        <v>238</v>
      </c>
      <c r="B20" s="209"/>
      <c r="C20" s="209">
        <f>D20/$A$58</f>
        <v>18083.99765274715</v>
      </c>
      <c r="D20" s="210">
        <v>1106341</v>
      </c>
      <c r="E20" s="233"/>
      <c r="F20" s="211"/>
      <c r="G20" s="207"/>
    </row>
    <row r="21" spans="1:7" ht="11.25">
      <c r="A21" s="211" t="s">
        <v>253</v>
      </c>
      <c r="B21" s="209" t="s">
        <v>235</v>
      </c>
      <c r="C21" s="209">
        <f>D21/$A$58</f>
        <v>301.08911878309</v>
      </c>
      <c r="D21" s="210">
        <v>18420</v>
      </c>
      <c r="E21" s="233">
        <f>F21/$A$58</f>
        <v>0</v>
      </c>
      <c r="F21" s="211">
        <v>0</v>
      </c>
      <c r="G21" s="207"/>
    </row>
    <row r="22" spans="1:7" ht="11.25">
      <c r="A22" s="244" t="s">
        <v>252</v>
      </c>
      <c r="B22" s="220" t="s">
        <v>86</v>
      </c>
      <c r="C22" s="209"/>
      <c r="D22" s="218"/>
      <c r="E22" s="245">
        <f>F22/$A$58</f>
        <v>10024.992685267065</v>
      </c>
      <c r="F22" s="244">
        <v>613308</v>
      </c>
      <c r="G22" s="207"/>
    </row>
    <row r="23" spans="1:7" ht="11.25">
      <c r="A23" s="244" t="s">
        <v>247</v>
      </c>
      <c r="B23" s="220" t="s">
        <v>89</v>
      </c>
      <c r="C23" s="209"/>
      <c r="D23" s="218"/>
      <c r="E23" s="245">
        <f>F23/$A$58</f>
        <v>1726.9961865314108</v>
      </c>
      <c r="F23" s="246">
        <v>105654</v>
      </c>
      <c r="G23" s="207"/>
    </row>
    <row r="24" spans="1:7" ht="11.25">
      <c r="A24" s="247" t="s">
        <v>205</v>
      </c>
      <c r="B24" s="248"/>
      <c r="C24" s="248">
        <f>D24/$A$58</f>
        <v>18385.08677153024</v>
      </c>
      <c r="D24" s="249">
        <f>SUM(D20:D22)</f>
        <v>1124761</v>
      </c>
      <c r="E24" s="250">
        <f>F24/$A$58</f>
        <v>11751.988871798476</v>
      </c>
      <c r="F24" s="251">
        <f>SUM(F21:F23)</f>
        <v>718962</v>
      </c>
      <c r="G24" s="207"/>
    </row>
    <row r="25" spans="1:7" ht="11.25">
      <c r="A25" s="252" t="s">
        <v>241</v>
      </c>
      <c r="B25" s="253"/>
      <c r="C25" s="220">
        <f>D25/$A$58</f>
        <v>4000.006538308768</v>
      </c>
      <c r="D25" s="210">
        <v>244712</v>
      </c>
      <c r="E25" s="245"/>
      <c r="F25" s="211">
        <f>E25*$A$58</f>
        <v>0</v>
      </c>
      <c r="G25" s="207"/>
    </row>
    <row r="26" spans="1:7" ht="11.25">
      <c r="A26" s="254" t="s">
        <v>242</v>
      </c>
      <c r="B26" s="253" t="s">
        <v>89</v>
      </c>
      <c r="C26" s="220"/>
      <c r="D26" s="210">
        <f>C26*$A$58</f>
        <v>0</v>
      </c>
      <c r="E26" s="245">
        <f aca="true" t="shared" si="1" ref="E26:E39">F26/$A$58</f>
        <v>2117.1043791957554</v>
      </c>
      <c r="F26" s="211">
        <v>129520</v>
      </c>
      <c r="G26" s="207"/>
    </row>
    <row r="27" spans="1:7" ht="11.25">
      <c r="A27" s="247" t="s">
        <v>206</v>
      </c>
      <c r="B27" s="248"/>
      <c r="C27" s="248">
        <f>D27/$A$58</f>
        <v>4000.006538308768</v>
      </c>
      <c r="D27" s="249">
        <f>SUM(D25:D26)</f>
        <v>244712</v>
      </c>
      <c r="E27" s="255">
        <f t="shared" si="1"/>
        <v>2117.1043791957554</v>
      </c>
      <c r="F27" s="247">
        <f>SUM(F25:F26)</f>
        <v>129520</v>
      </c>
      <c r="G27" s="207"/>
    </row>
    <row r="28" spans="1:7" ht="11.25">
      <c r="A28" s="252" t="s">
        <v>243</v>
      </c>
      <c r="B28" s="253"/>
      <c r="C28" s="220">
        <f>D28/$A$58</f>
        <v>5999.9934616912315</v>
      </c>
      <c r="D28" s="210">
        <v>367067</v>
      </c>
      <c r="E28" s="245">
        <f t="shared" si="1"/>
        <v>0</v>
      </c>
      <c r="F28" s="211">
        <v>0</v>
      </c>
      <c r="G28" s="207"/>
    </row>
    <row r="29" spans="1:7" ht="11.25">
      <c r="A29" s="252" t="s">
        <v>207</v>
      </c>
      <c r="B29" s="210"/>
      <c r="C29" s="220"/>
      <c r="D29" s="210">
        <v>0</v>
      </c>
      <c r="E29" s="245">
        <f t="shared" si="1"/>
        <v>0</v>
      </c>
      <c r="F29" s="211">
        <v>0</v>
      </c>
      <c r="G29" s="207"/>
    </row>
    <row r="30" spans="1:7" ht="11.25">
      <c r="A30" s="254" t="s">
        <v>208</v>
      </c>
      <c r="B30" s="210" t="s">
        <v>89</v>
      </c>
      <c r="C30" s="220"/>
      <c r="D30" s="210">
        <v>0</v>
      </c>
      <c r="E30" s="245">
        <f t="shared" si="1"/>
        <v>109.84358730848885</v>
      </c>
      <c r="F30" s="211">
        <v>6720</v>
      </c>
      <c r="G30" s="207"/>
    </row>
    <row r="31" spans="1:7" ht="11.25">
      <c r="A31" s="254" t="s">
        <v>244</v>
      </c>
      <c r="B31" s="253" t="s">
        <v>89</v>
      </c>
      <c r="C31" s="220"/>
      <c r="D31" s="210">
        <v>0</v>
      </c>
      <c r="E31" s="245">
        <f t="shared" si="1"/>
        <v>1914.41680737652</v>
      </c>
      <c r="F31" s="211">
        <v>117120</v>
      </c>
      <c r="G31" s="207"/>
    </row>
    <row r="32" spans="1:7" ht="11.25">
      <c r="A32" s="254" t="s">
        <v>245</v>
      </c>
      <c r="B32" s="253" t="s">
        <v>89</v>
      </c>
      <c r="C32" s="220"/>
      <c r="D32" s="210">
        <v>0</v>
      </c>
      <c r="E32" s="245">
        <f t="shared" si="1"/>
        <v>4581.940537350906</v>
      </c>
      <c r="F32" s="211">
        <v>280313.5</v>
      </c>
      <c r="G32" s="207"/>
    </row>
    <row r="33" spans="1:7" ht="11.25">
      <c r="A33" s="247" t="s">
        <v>209</v>
      </c>
      <c r="B33" s="248"/>
      <c r="C33" s="248">
        <f aca="true" t="shared" si="2" ref="C33:C39">D33/$A$58</f>
        <v>10000</v>
      </c>
      <c r="D33" s="249">
        <v>611779</v>
      </c>
      <c r="E33" s="250">
        <f t="shared" si="1"/>
        <v>6606.200932035915</v>
      </c>
      <c r="F33" s="247">
        <f>SUM(F29:F32)</f>
        <v>404153.5</v>
      </c>
      <c r="G33" s="207"/>
    </row>
    <row r="34" spans="1:7" ht="11.25">
      <c r="A34" s="252" t="s">
        <v>210</v>
      </c>
      <c r="B34" s="256"/>
      <c r="C34" s="220">
        <f t="shared" si="2"/>
        <v>5999.9934616912315</v>
      </c>
      <c r="D34" s="210">
        <v>367067</v>
      </c>
      <c r="E34" s="245">
        <f t="shared" si="1"/>
        <v>0</v>
      </c>
      <c r="F34" s="211">
        <v>0</v>
      </c>
      <c r="G34" s="207"/>
    </row>
    <row r="35" spans="1:7" ht="11.25">
      <c r="A35" s="257" t="s">
        <v>112</v>
      </c>
      <c r="B35" s="232" t="s">
        <v>211</v>
      </c>
      <c r="C35" s="220">
        <f t="shared" si="2"/>
        <v>4872.004432973345</v>
      </c>
      <c r="D35" s="210">
        <v>298059</v>
      </c>
      <c r="E35" s="245">
        <f t="shared" si="1"/>
        <v>3782.1010528311695</v>
      </c>
      <c r="F35" s="211">
        <v>231381</v>
      </c>
      <c r="G35" s="207"/>
    </row>
    <row r="36" spans="1:7" ht="11.25">
      <c r="A36" s="244" t="s">
        <v>239</v>
      </c>
      <c r="B36" s="218" t="s">
        <v>89</v>
      </c>
      <c r="C36" s="209"/>
      <c r="D36" s="218"/>
      <c r="E36" s="245">
        <f>F36/$A$58</f>
        <v>3587.2757973058897</v>
      </c>
      <c r="F36" s="244">
        <v>219462</v>
      </c>
      <c r="G36" s="207"/>
    </row>
    <row r="37" spans="1:7" ht="11.25">
      <c r="A37" s="258" t="s">
        <v>212</v>
      </c>
      <c r="B37" s="259"/>
      <c r="C37" s="248">
        <f t="shared" si="2"/>
        <v>10871.997894664577</v>
      </c>
      <c r="D37" s="249">
        <f>SUM(D34:D35)</f>
        <v>665126</v>
      </c>
      <c r="E37" s="250">
        <f t="shared" si="1"/>
        <v>7369.37685013706</v>
      </c>
      <c r="F37" s="260">
        <f>SUM(F34:F36)</f>
        <v>450843</v>
      </c>
      <c r="G37" s="207"/>
    </row>
    <row r="38" spans="1:7" ht="11.25">
      <c r="A38" s="261" t="s">
        <v>249</v>
      </c>
      <c r="B38" s="262" t="s">
        <v>121</v>
      </c>
      <c r="C38" s="220">
        <f t="shared" si="2"/>
        <v>20072.607918872665</v>
      </c>
      <c r="D38" s="256">
        <v>1228000</v>
      </c>
      <c r="E38" s="245">
        <f t="shared" si="1"/>
        <v>20072.607918872665</v>
      </c>
      <c r="F38" s="254">
        <v>1228000</v>
      </c>
      <c r="G38" s="207"/>
    </row>
    <row r="39" spans="1:7" s="226" customFormat="1" ht="11.25">
      <c r="A39" s="236" t="s">
        <v>213</v>
      </c>
      <c r="B39" s="237"/>
      <c r="C39" s="263">
        <f t="shared" si="2"/>
        <v>69329.69258506749</v>
      </c>
      <c r="D39" s="264">
        <f>SUM(D24,D27:D28,D33,D37,D38)</f>
        <v>4241445</v>
      </c>
      <c r="E39" s="265">
        <f t="shared" si="1"/>
        <v>47917.27895203987</v>
      </c>
      <c r="F39" s="266">
        <f>SUM(F24,F27:F28,F33,F37,F38)</f>
        <v>2931478.5</v>
      </c>
      <c r="G39" s="225"/>
    </row>
    <row r="40" spans="1:7" ht="11.25">
      <c r="A40" s="241" t="s">
        <v>214</v>
      </c>
      <c r="B40" s="228"/>
      <c r="C40" s="220"/>
      <c r="D40" s="210"/>
      <c r="E40" s="245">
        <f>F40/$A$58</f>
        <v>0</v>
      </c>
      <c r="F40" s="211"/>
      <c r="G40" s="207"/>
    </row>
    <row r="41" spans="1:7" ht="11.25">
      <c r="A41" s="208" t="s">
        <v>215</v>
      </c>
      <c r="B41" s="209"/>
      <c r="C41" s="220">
        <f aca="true" t="shared" si="3" ref="C41:C47">D41/$A$58</f>
        <v>1000.001634577192</v>
      </c>
      <c r="D41" s="210">
        <v>61178</v>
      </c>
      <c r="E41" s="245">
        <f>F41/$A$58</f>
        <v>0</v>
      </c>
      <c r="F41" s="211">
        <v>0</v>
      </c>
      <c r="G41" s="207"/>
    </row>
    <row r="42" spans="1:7" ht="11.25">
      <c r="A42" s="267" t="s">
        <v>246</v>
      </c>
      <c r="B42" s="268" t="s">
        <v>217</v>
      </c>
      <c r="C42" s="269">
        <f t="shared" si="3"/>
        <v>1699.992971318074</v>
      </c>
      <c r="D42" s="270">
        <v>104002</v>
      </c>
      <c r="E42" s="271">
        <f>F42/$A$58</f>
        <v>974.959911994364</v>
      </c>
      <c r="F42" s="270">
        <v>59646</v>
      </c>
      <c r="G42" s="207"/>
    </row>
    <row r="43" spans="1:7" s="273" customFormat="1" ht="14.25" customHeight="1">
      <c r="A43" s="252" t="s">
        <v>216</v>
      </c>
      <c r="B43" s="253"/>
      <c r="C43" s="220">
        <f t="shared" si="3"/>
        <v>8000.147111947288</v>
      </c>
      <c r="D43" s="210">
        <v>489432.2</v>
      </c>
      <c r="E43" s="245"/>
      <c r="F43" s="211"/>
      <c r="G43" s="272"/>
    </row>
    <row r="44" spans="1:7" ht="11.25">
      <c r="A44" s="257" t="s">
        <v>248</v>
      </c>
      <c r="B44" s="232" t="s">
        <v>217</v>
      </c>
      <c r="C44" s="220">
        <f t="shared" si="3"/>
        <v>0</v>
      </c>
      <c r="D44" s="210">
        <v>0</v>
      </c>
      <c r="E44" s="245">
        <f>F44/$A$58</f>
        <v>1529.9642517968089</v>
      </c>
      <c r="F44" s="211">
        <v>93600</v>
      </c>
      <c r="G44" s="207"/>
    </row>
    <row r="45" spans="1:7" ht="11.25">
      <c r="A45" s="258" t="s">
        <v>218</v>
      </c>
      <c r="B45" s="259"/>
      <c r="C45" s="248">
        <f t="shared" si="3"/>
        <v>8000.147111947288</v>
      </c>
      <c r="D45" s="249">
        <f>SUM(D43:D44)</f>
        <v>489432.2</v>
      </c>
      <c r="E45" s="250">
        <f>F45/$A$58</f>
        <v>1529.9642517968089</v>
      </c>
      <c r="F45" s="247">
        <v>93600</v>
      </c>
      <c r="G45" s="207"/>
    </row>
    <row r="46" spans="1:7" ht="11.25">
      <c r="A46" s="266" t="s">
        <v>219</v>
      </c>
      <c r="B46" s="264"/>
      <c r="C46" s="263">
        <f t="shared" si="3"/>
        <v>10700.141717842553</v>
      </c>
      <c r="D46" s="264">
        <f>SUM(D45,D41:D42)</f>
        <v>654612.2</v>
      </c>
      <c r="E46" s="265">
        <f>SUM(E45,E41:E42)</f>
        <v>2504.9241637911728</v>
      </c>
      <c r="F46" s="274">
        <f>SUM(F41:F42,F45)</f>
        <v>153246</v>
      </c>
      <c r="G46" s="207"/>
    </row>
    <row r="47" spans="1:7" ht="11.25">
      <c r="A47" s="275" t="s">
        <v>220</v>
      </c>
      <c r="B47" s="276"/>
      <c r="C47" s="223">
        <f t="shared" si="3"/>
        <v>88629.83528365636</v>
      </c>
      <c r="D47" s="276">
        <f>SUM(D18,D39,D46)</f>
        <v>5422187.2</v>
      </c>
      <c r="E47" s="277">
        <f>F47/$A$58</f>
        <v>50422.20311583104</v>
      </c>
      <c r="F47" s="275">
        <f>SUM(F18,F39,F46)</f>
        <v>3084724.5</v>
      </c>
      <c r="G47" s="207"/>
    </row>
    <row r="48" spans="1:7" ht="11.25">
      <c r="A48" s="278" t="s">
        <v>221</v>
      </c>
      <c r="B48" s="279"/>
      <c r="C48" s="218">
        <v>16560</v>
      </c>
      <c r="D48" s="218">
        <f>C48*$A$58</f>
        <v>1013106.024</v>
      </c>
      <c r="E48" s="245">
        <f>F48/$A$58</f>
        <v>21168.041112885534</v>
      </c>
      <c r="F48" s="280">
        <v>1295016.3024</v>
      </c>
      <c r="G48" s="207"/>
    </row>
    <row r="49" spans="1:7" ht="11.25">
      <c r="A49" s="278" t="s">
        <v>222</v>
      </c>
      <c r="B49" s="279"/>
      <c r="C49" s="262">
        <v>17740</v>
      </c>
      <c r="D49" s="218">
        <f>C49*$A$58</f>
        <v>1085295.946</v>
      </c>
      <c r="E49" s="245">
        <f>F49/$A$58</f>
        <v>6000.05080265913</v>
      </c>
      <c r="F49" s="280">
        <v>367070.508</v>
      </c>
      <c r="G49" s="207"/>
    </row>
    <row r="50" spans="1:7" ht="11.25">
      <c r="A50" s="278" t="s">
        <v>223</v>
      </c>
      <c r="B50" s="279"/>
      <c r="C50" s="279">
        <f>SUM(C48:C49)</f>
        <v>34300</v>
      </c>
      <c r="D50" s="279">
        <f>SUM(D48:D49)</f>
        <v>2098401.9699999997</v>
      </c>
      <c r="E50" s="281">
        <f>SUM(E48:E49)</f>
        <v>27168.091915544665</v>
      </c>
      <c r="F50" s="282">
        <f>SUM(F48:F49)</f>
        <v>1662086.8103999998</v>
      </c>
      <c r="G50" s="207"/>
    </row>
    <row r="51" spans="1:7" ht="11.25">
      <c r="A51" s="283" t="s">
        <v>224</v>
      </c>
      <c r="B51" s="284"/>
      <c r="C51" s="284">
        <f>SUM(C47,C50)</f>
        <v>122929.83528365636</v>
      </c>
      <c r="D51" s="285">
        <f>C51*$A$58</f>
        <v>7520589.17</v>
      </c>
      <c r="E51" s="285">
        <f>F51/$A$58</f>
        <v>77590.31137714762</v>
      </c>
      <c r="F51" s="286">
        <f>SUM(F47,F50)+1</f>
        <v>4746812.3104</v>
      </c>
      <c r="G51" s="207"/>
    </row>
    <row r="52" spans="1:7" ht="11.25">
      <c r="A52" s="287" t="s">
        <v>225</v>
      </c>
      <c r="B52" s="220"/>
      <c r="C52" s="288">
        <f>D52/$A$58</f>
        <v>29883.389263116256</v>
      </c>
      <c r="D52" s="287">
        <v>1828203</v>
      </c>
      <c r="E52" s="288">
        <f>F52/$A$58</f>
        <v>29883.389263116256</v>
      </c>
      <c r="F52" s="287">
        <v>1828203</v>
      </c>
      <c r="G52" s="289"/>
    </row>
    <row r="53" spans="1:7" s="226" customFormat="1" ht="11.25">
      <c r="A53" s="283" t="s">
        <v>226</v>
      </c>
      <c r="B53" s="285"/>
      <c r="C53" s="285">
        <f>C13-C51+C52</f>
        <v>25553.554960206206</v>
      </c>
      <c r="D53" s="285">
        <f>C53*$A$58</f>
        <v>1563312.8299999991</v>
      </c>
      <c r="E53" s="285">
        <f>F53/$A$58</f>
        <v>73316.11071318238</v>
      </c>
      <c r="F53" s="286">
        <f>F13-F51+F52</f>
        <v>4485325.6896</v>
      </c>
      <c r="G53" s="225"/>
    </row>
    <row r="54" spans="1:5" s="226" customFormat="1" ht="11.25">
      <c r="A54" s="195" t="s">
        <v>227</v>
      </c>
      <c r="B54" s="290"/>
      <c r="C54" s="290"/>
      <c r="D54" s="290"/>
      <c r="E54" s="291"/>
    </row>
    <row r="55" spans="1:6" ht="11.25">
      <c r="A55" s="195" t="s">
        <v>228</v>
      </c>
      <c r="E55" s="207"/>
      <c r="F55" s="290"/>
    </row>
    <row r="56" spans="1:6" ht="11.25">
      <c r="A56" s="195" t="s">
        <v>240</v>
      </c>
      <c r="E56" s="207"/>
      <c r="F56" s="290"/>
    </row>
    <row r="57" spans="1:7" ht="11.25">
      <c r="A57" s="195" t="s">
        <v>237</v>
      </c>
      <c r="B57" s="292"/>
      <c r="C57" s="207"/>
      <c r="D57" s="293"/>
      <c r="E57" s="293"/>
      <c r="G57" s="207"/>
    </row>
    <row r="58" ht="15" customHeight="1">
      <c r="A58" s="295">
        <v>61.1779</v>
      </c>
    </row>
    <row r="59" spans="1:7" ht="11.25">
      <c r="A59" s="296"/>
      <c r="G59" s="207"/>
    </row>
    <row r="60" spans="1:7" ht="11.25">
      <c r="A60" s="297"/>
      <c r="B60" s="298" t="s">
        <v>229</v>
      </c>
      <c r="C60" s="299"/>
      <c r="D60" s="300" t="s">
        <v>230</v>
      </c>
      <c r="E60" s="301"/>
      <c r="G60" s="207"/>
    </row>
    <row r="61" spans="1:7" ht="11.25">
      <c r="A61" s="195" t="s">
        <v>231</v>
      </c>
      <c r="B61" s="302" t="s">
        <v>108</v>
      </c>
      <c r="C61" s="303" t="s">
        <v>109</v>
      </c>
      <c r="D61" s="303" t="s">
        <v>108</v>
      </c>
      <c r="E61" s="302" t="s">
        <v>109</v>
      </c>
      <c r="G61" s="207"/>
    </row>
    <row r="62" spans="1:7" ht="11.25">
      <c r="A62" s="294" t="s">
        <v>113</v>
      </c>
      <c r="B62" s="304">
        <f>C62/$A$58</f>
        <v>301.08911878309</v>
      </c>
      <c r="C62" s="208">
        <f>D21</f>
        <v>18420</v>
      </c>
      <c r="D62" s="205">
        <f aca="true" t="shared" si="4" ref="D62:D68">E62/$A$58</f>
        <v>0</v>
      </c>
      <c r="E62" s="219">
        <v>0</v>
      </c>
      <c r="G62" s="207"/>
    </row>
    <row r="63" spans="1:5" ht="11.25">
      <c r="A63" s="294" t="s">
        <v>89</v>
      </c>
      <c r="B63" s="304">
        <f aca="true" t="shared" si="5" ref="B63:B68">C63/$A$58</f>
        <v>15981.833309087106</v>
      </c>
      <c r="C63" s="244">
        <v>977735</v>
      </c>
      <c r="D63" s="205">
        <f t="shared" si="4"/>
        <v>14037.577295068972</v>
      </c>
      <c r="E63" s="244">
        <f>SUM(F36,F26,F23,F30:F32)</f>
        <v>858789.5</v>
      </c>
    </row>
    <row r="64" spans="1:5" ht="11.25">
      <c r="A64" s="294" t="s">
        <v>232</v>
      </c>
      <c r="B64" s="304">
        <f t="shared" si="5"/>
        <v>4889.6742124198445</v>
      </c>
      <c r="C64" s="208">
        <v>299140</v>
      </c>
      <c r="D64" s="205">
        <f t="shared" si="4"/>
        <v>3782.1010528311695</v>
      </c>
      <c r="E64" s="219">
        <f>F35</f>
        <v>231381</v>
      </c>
    </row>
    <row r="65" spans="1:5" ht="11.25">
      <c r="A65" s="294" t="s">
        <v>86</v>
      </c>
      <c r="B65" s="304">
        <f t="shared" si="5"/>
        <v>17668.913120587662</v>
      </c>
      <c r="C65" s="244">
        <v>1080947</v>
      </c>
      <c r="D65" s="205">
        <f t="shared" si="4"/>
        <v>10024.992685267065</v>
      </c>
      <c r="E65" s="219">
        <f>F22</f>
        <v>613308</v>
      </c>
    </row>
    <row r="66" spans="1:5" ht="11.25">
      <c r="A66" s="294" t="s">
        <v>121</v>
      </c>
      <c r="B66" s="304">
        <f t="shared" si="5"/>
        <v>20072.607918872665</v>
      </c>
      <c r="C66" s="244">
        <v>1228000</v>
      </c>
      <c r="D66" s="205">
        <f t="shared" si="4"/>
        <v>20072.607918872665</v>
      </c>
      <c r="E66" s="219">
        <f>F38</f>
        <v>1228000</v>
      </c>
    </row>
    <row r="67" spans="1:5" ht="11.25">
      <c r="A67" s="294" t="s">
        <v>217</v>
      </c>
      <c r="B67" s="304">
        <f t="shared" si="5"/>
        <v>3967.7726760807413</v>
      </c>
      <c r="C67" s="208">
        <v>242740</v>
      </c>
      <c r="D67" s="205">
        <f t="shared" si="4"/>
        <v>2504.9241637911728</v>
      </c>
      <c r="E67" s="219">
        <f>SUM(F42,F44)</f>
        <v>153246</v>
      </c>
    </row>
    <row r="68" spans="1:5" ht="11.25">
      <c r="A68" s="297"/>
      <c r="B68" s="304">
        <f t="shared" si="5"/>
        <v>62881.89035583111</v>
      </c>
      <c r="C68" s="241">
        <f>SUM(C62:C67)</f>
        <v>3846982</v>
      </c>
      <c r="D68" s="205">
        <f t="shared" si="4"/>
        <v>50422.20311583104</v>
      </c>
      <c r="E68" s="241">
        <f>SUM(E62:E67)</f>
        <v>3084724.5</v>
      </c>
    </row>
  </sheetData>
  <mergeCells count="3">
    <mergeCell ref="C1:D1"/>
    <mergeCell ref="E1:F1"/>
    <mergeCell ref="A1:B1"/>
  </mergeCells>
  <printOptions/>
  <pageMargins left="0.75" right="0.75" top="1" bottom="1" header="0.5" footer="0.5"/>
  <pageSetup horizontalDpi="600" verticalDpi="600" orientation="portrait" r:id="rId1"/>
  <ignoredErrors>
    <ignoredError sqref="D53 D24 D27:E27 D39:E39 E37 C62 D47:E47 E46 E65 D18 D50:E50" formula="1"/>
    <ignoredError sqref="E63 F6 F33 D46" formulaRange="1"/>
    <ignoredError sqref="D37 D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tanjah</dc:creator>
  <cp:keywords/>
  <dc:description/>
  <cp:lastModifiedBy>tanjah</cp:lastModifiedBy>
  <cp:lastPrinted>2006-03-16T08:56:27Z</cp:lastPrinted>
  <dcterms:created xsi:type="dcterms:W3CDTF">2006-03-03T09:20:32Z</dcterms:created>
  <dcterms:modified xsi:type="dcterms:W3CDTF">2006-03-16T08:56:34Z</dcterms:modified>
  <cp:category/>
  <cp:version/>
  <cp:contentType/>
  <cp:contentStatus/>
</cp:coreProperties>
</file>